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24_aktualizacja_16.1/po ZWL/"/>
    </mc:Choice>
  </mc:AlternateContent>
  <xr:revisionPtr revIDLastSave="55" documentId="8_{41C517CF-132D-4BFD-86BC-DD7B580B66E8}" xr6:coauthVersionLast="47" xr6:coauthVersionMax="47" xr10:uidLastSave="{6999D5A3-F10C-431F-8127-5D2C2E1009C1}"/>
  <bookViews>
    <workbookView xWindow="-120" yWindow="-120" windowWidth="29040" windowHeight="15720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9" i="6" l="1"/>
  <c r="J119" i="6"/>
  <c r="D119" i="6"/>
  <c r="N118" i="6"/>
  <c r="N117" i="6" s="1"/>
  <c r="L117" i="6"/>
  <c r="K117" i="6"/>
  <c r="D118" i="6"/>
  <c r="D117" i="6" s="1"/>
  <c r="P117" i="6"/>
  <c r="H117" i="6"/>
  <c r="G117" i="6"/>
  <c r="F117" i="6"/>
  <c r="E117" i="6"/>
  <c r="N116" i="6"/>
  <c r="M116" i="6"/>
  <c r="L116" i="6"/>
  <c r="K116" i="6"/>
  <c r="J116" i="6" s="1"/>
  <c r="I116" i="6" s="1"/>
  <c r="O116" i="6" s="1"/>
  <c r="D116" i="6"/>
  <c r="N115" i="6"/>
  <c r="D115" i="6"/>
  <c r="N114" i="6"/>
  <c r="D114" i="6"/>
  <c r="N113" i="6"/>
  <c r="M113" i="6"/>
  <c r="L113" i="6"/>
  <c r="K113" i="6"/>
  <c r="D113" i="6"/>
  <c r="N112" i="6"/>
  <c r="D112" i="6"/>
  <c r="P111" i="6"/>
  <c r="H111" i="6"/>
  <c r="G111" i="6"/>
  <c r="F111" i="6"/>
  <c r="E111" i="6"/>
  <c r="M110" i="6"/>
  <c r="M109" i="6" s="1"/>
  <c r="L110" i="6"/>
  <c r="L109" i="6" s="1"/>
  <c r="D110" i="6"/>
  <c r="P109" i="6"/>
  <c r="N109" i="6"/>
  <c r="K109" i="6"/>
  <c r="H109" i="6"/>
  <c r="G109" i="6"/>
  <c r="F109" i="6"/>
  <c r="E109" i="6"/>
  <c r="M108" i="6"/>
  <c r="M107" i="6" s="1"/>
  <c r="L108" i="6"/>
  <c r="L107" i="6" s="1"/>
  <c r="D108" i="6"/>
  <c r="D107" i="6" s="1"/>
  <c r="P107" i="6"/>
  <c r="N107" i="6"/>
  <c r="K107" i="6"/>
  <c r="H107" i="6"/>
  <c r="G107" i="6"/>
  <c r="F107" i="6"/>
  <c r="E107" i="6"/>
  <c r="J106" i="6"/>
  <c r="I106" i="6" s="1"/>
  <c r="I105" i="6" s="1"/>
  <c r="D106" i="6"/>
  <c r="D105" i="6" s="1"/>
  <c r="P105" i="6"/>
  <c r="N105" i="6"/>
  <c r="M105" i="6"/>
  <c r="L105" i="6"/>
  <c r="K105" i="6"/>
  <c r="H105" i="6"/>
  <c r="G105" i="6"/>
  <c r="F105" i="6"/>
  <c r="E105" i="6"/>
  <c r="F270" i="7"/>
  <c r="F276" i="7" l="1"/>
  <c r="D111" i="6"/>
  <c r="J113" i="6"/>
  <c r="I119" i="6"/>
  <c r="J114" i="6"/>
  <c r="I114" i="6" s="1"/>
  <c r="O114" i="6" s="1"/>
  <c r="J118" i="6"/>
  <c r="I118" i="6" s="1"/>
  <c r="K111" i="6"/>
  <c r="N111" i="6"/>
  <c r="M111" i="6"/>
  <c r="J115" i="6"/>
  <c r="I115" i="6" s="1"/>
  <c r="O115" i="6" s="1"/>
  <c r="I113" i="6"/>
  <c r="O113" i="6" s="1"/>
  <c r="L111" i="6"/>
  <c r="O119" i="6"/>
  <c r="M117" i="6"/>
  <c r="J112" i="6"/>
  <c r="J105" i="6"/>
  <c r="O106" i="6"/>
  <c r="O105" i="6" s="1"/>
  <c r="J108" i="6"/>
  <c r="J110" i="6"/>
  <c r="J109" i="6" s="1"/>
  <c r="D109" i="6"/>
  <c r="J117" i="6" l="1"/>
  <c r="O118" i="6"/>
  <c r="O117" i="6" s="1"/>
  <c r="I117" i="6"/>
  <c r="J111" i="6"/>
  <c r="I112" i="6"/>
  <c r="I110" i="6"/>
  <c r="I109" i="6" s="1"/>
  <c r="J107" i="6"/>
  <c r="I108" i="6"/>
  <c r="O110" i="6" l="1"/>
  <c r="O109" i="6" s="1"/>
  <c r="I111" i="6"/>
  <c r="O112" i="6"/>
  <c r="O111" i="6" s="1"/>
  <c r="I107" i="6"/>
  <c r="O108" i="6"/>
  <c r="O107" i="6" s="1"/>
  <c r="D9" i="6" l="1"/>
  <c r="K24" i="6" l="1"/>
  <c r="L24" i="6"/>
  <c r="M24" i="6"/>
  <c r="N24" i="6"/>
  <c r="P24" i="6"/>
  <c r="F24" i="6"/>
  <c r="G24" i="6"/>
  <c r="H24" i="6"/>
  <c r="E24" i="6"/>
  <c r="J36" i="6"/>
  <c r="I36" i="6" s="1"/>
  <c r="D36" i="6"/>
  <c r="O36" i="6" l="1"/>
  <c r="J104" i="6" l="1"/>
  <c r="I104" i="6" s="1"/>
  <c r="D104" i="6"/>
  <c r="O104" i="6" l="1"/>
  <c r="O103" i="6" s="1"/>
  <c r="J102" i="6"/>
  <c r="I102" i="6" s="1"/>
  <c r="I101" i="6" s="1"/>
  <c r="J87" i="6"/>
  <c r="I87" i="6" s="1"/>
  <c r="D102" i="6"/>
  <c r="D101" i="6" s="1"/>
  <c r="J96" i="6"/>
  <c r="I96" i="6" s="1"/>
  <c r="J97" i="6"/>
  <c r="I97" i="6" s="1"/>
  <c r="J98" i="6"/>
  <c r="I98" i="6" s="1"/>
  <c r="J99" i="6"/>
  <c r="I99" i="6" s="1"/>
  <c r="J100" i="6"/>
  <c r="I100" i="6" s="1"/>
  <c r="D96" i="6"/>
  <c r="D97" i="6"/>
  <c r="D98" i="6"/>
  <c r="D99" i="6"/>
  <c r="D100" i="6"/>
  <c r="J95" i="6"/>
  <c r="I95" i="6" s="1"/>
  <c r="D95" i="6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J74" i="6"/>
  <c r="I74" i="6" s="1"/>
  <c r="J75" i="6"/>
  <c r="I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D54" i="6"/>
  <c r="D55" i="6"/>
  <c r="J54" i="6"/>
  <c r="I54" i="6" s="1"/>
  <c r="J55" i="6"/>
  <c r="I55" i="6" s="1"/>
  <c r="J53" i="6"/>
  <c r="D53" i="6"/>
  <c r="D50" i="6"/>
  <c r="D51" i="6"/>
  <c r="J50" i="6"/>
  <c r="I50" i="6" s="1"/>
  <c r="J51" i="6"/>
  <c r="I51" i="6" s="1"/>
  <c r="J49" i="6"/>
  <c r="D49" i="6"/>
  <c r="J39" i="6"/>
  <c r="I39" i="6" s="1"/>
  <c r="J40" i="6"/>
  <c r="I40" i="6" s="1"/>
  <c r="J41" i="6"/>
  <c r="I41" i="6" s="1"/>
  <c r="J42" i="6"/>
  <c r="I42" i="6" s="1"/>
  <c r="J43" i="6"/>
  <c r="I43" i="6" s="1"/>
  <c r="J44" i="6"/>
  <c r="I44" i="6" s="1"/>
  <c r="J45" i="6"/>
  <c r="I45" i="6" s="1"/>
  <c r="J46" i="6"/>
  <c r="I46" i="6" s="1"/>
  <c r="J47" i="6"/>
  <c r="I47" i="6" s="1"/>
  <c r="D39" i="6"/>
  <c r="D40" i="6"/>
  <c r="D41" i="6"/>
  <c r="O41" i="6" s="1"/>
  <c r="D42" i="6"/>
  <c r="D43" i="6"/>
  <c r="D44" i="6"/>
  <c r="D45" i="6"/>
  <c r="D46" i="6"/>
  <c r="D47" i="6"/>
  <c r="J38" i="6"/>
  <c r="I38" i="6" s="1"/>
  <c r="D38" i="6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J34" i="6"/>
  <c r="I34" i="6" s="1"/>
  <c r="J35" i="6"/>
  <c r="I35" i="6" s="1"/>
  <c r="J25" i="6"/>
  <c r="I25" i="6" s="1"/>
  <c r="D26" i="6"/>
  <c r="D27" i="6"/>
  <c r="D28" i="6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D18" i="6"/>
  <c r="D19" i="6"/>
  <c r="D20" i="6"/>
  <c r="D21" i="6"/>
  <c r="D22" i="6"/>
  <c r="D23" i="6"/>
  <c r="D16" i="6"/>
  <c r="D10" i="6"/>
  <c r="D11" i="6"/>
  <c r="D12" i="6"/>
  <c r="D13" i="6"/>
  <c r="D14" i="6"/>
  <c r="E103" i="6"/>
  <c r="F103" i="6"/>
  <c r="G103" i="6"/>
  <c r="H103" i="6"/>
  <c r="I103" i="6"/>
  <c r="J103" i="6"/>
  <c r="K103" i="6"/>
  <c r="L103" i="6"/>
  <c r="M103" i="6"/>
  <c r="N103" i="6"/>
  <c r="P103" i="6"/>
  <c r="D103" i="6"/>
  <c r="E101" i="6"/>
  <c r="F101" i="6"/>
  <c r="G101" i="6"/>
  <c r="H101" i="6"/>
  <c r="K101" i="6"/>
  <c r="L101" i="6"/>
  <c r="M101" i="6"/>
  <c r="N101" i="6"/>
  <c r="P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H120" i="6" l="1"/>
  <c r="E120" i="6"/>
  <c r="P120" i="6"/>
  <c r="G120" i="6"/>
  <c r="O55" i="6"/>
  <c r="O50" i="6"/>
  <c r="O38" i="6"/>
  <c r="F120" i="6"/>
  <c r="M120" i="6"/>
  <c r="O17" i="6"/>
  <c r="N120" i="6"/>
  <c r="K120" i="6"/>
  <c r="L120" i="6"/>
  <c r="O20" i="6"/>
  <c r="O78" i="6"/>
  <c r="O42" i="6"/>
  <c r="D86" i="6"/>
  <c r="J101" i="6"/>
  <c r="O98" i="6"/>
  <c r="O19" i="6"/>
  <c r="J48" i="6"/>
  <c r="O65" i="6"/>
  <c r="O97" i="6"/>
  <c r="O18" i="6"/>
  <c r="O51" i="6"/>
  <c r="O39" i="6"/>
  <c r="O54" i="6"/>
  <c r="O74" i="6"/>
  <c r="O28" i="6"/>
  <c r="O100" i="6"/>
  <c r="O26" i="6"/>
  <c r="J52" i="6"/>
  <c r="O43" i="6"/>
  <c r="O16" i="6"/>
  <c r="O95" i="6"/>
  <c r="O40" i="6"/>
  <c r="I33" i="6"/>
  <c r="I24" i="6" s="1"/>
  <c r="J24" i="6"/>
  <c r="D24" i="6"/>
  <c r="O73" i="6"/>
  <c r="O75" i="6"/>
  <c r="J94" i="6"/>
  <c r="D67" i="6"/>
  <c r="O68" i="6"/>
  <c r="O46" i="6"/>
  <c r="O44" i="6"/>
  <c r="O47" i="6"/>
  <c r="O45" i="6"/>
  <c r="O32" i="6"/>
  <c r="O27" i="6"/>
  <c r="O35" i="6"/>
  <c r="O30" i="6"/>
  <c r="O25" i="6"/>
  <c r="O34" i="6"/>
  <c r="O31" i="6"/>
  <c r="O22" i="6"/>
  <c r="D15" i="6"/>
  <c r="O23" i="6"/>
  <c r="O21" i="6"/>
  <c r="O14" i="6"/>
  <c r="O13" i="6"/>
  <c r="O29" i="6"/>
  <c r="O99" i="6"/>
  <c r="D48" i="6"/>
  <c r="J15" i="6"/>
  <c r="O57" i="6"/>
  <c r="D37" i="6"/>
  <c r="J56" i="6"/>
  <c r="O72" i="6"/>
  <c r="O12" i="6"/>
  <c r="O88" i="6"/>
  <c r="O96" i="6"/>
  <c r="O102" i="6"/>
  <c r="O101" i="6" s="1"/>
  <c r="I49" i="6"/>
  <c r="O49" i="6" s="1"/>
  <c r="D77" i="6"/>
  <c r="O87" i="6"/>
  <c r="O91" i="6"/>
  <c r="O90" i="6"/>
  <c r="O89" i="6"/>
  <c r="O66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O64" i="6"/>
  <c r="D56" i="6"/>
  <c r="D52" i="6"/>
  <c r="I53" i="6"/>
  <c r="I52" i="6" s="1"/>
  <c r="I37" i="6"/>
  <c r="J37" i="6"/>
  <c r="I15" i="6"/>
  <c r="J8" i="6"/>
  <c r="I9" i="6"/>
  <c r="I8" i="6" s="1"/>
  <c r="D120" i="6" l="1"/>
  <c r="J120" i="6"/>
  <c r="O48" i="6"/>
  <c r="I56" i="6"/>
  <c r="O15" i="6"/>
  <c r="O37" i="6"/>
  <c r="O53" i="6"/>
  <c r="O52" i="6" s="1"/>
  <c r="O94" i="6"/>
  <c r="O33" i="6"/>
  <c r="O24" i="6"/>
  <c r="O86" i="6"/>
  <c r="O56" i="6"/>
  <c r="I48" i="6"/>
  <c r="O77" i="6"/>
  <c r="O9" i="6"/>
  <c r="O8" i="6" s="1"/>
  <c r="O67" i="6"/>
  <c r="I120" i="6" l="1"/>
  <c r="O120" i="6"/>
</calcChain>
</file>

<file path=xl/sharedStrings.xml><?xml version="1.0" encoding="utf-8"?>
<sst xmlns="http://schemas.openxmlformats.org/spreadsheetml/2006/main" count="821" uniqueCount="474">
  <si>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</si>
  <si>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</si>
  <si>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</si>
  <si>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</si>
  <si>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</si>
  <si>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</si>
  <si>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</si>
  <si>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</si>
  <si>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</si>
  <si>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</si>
  <si>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</si>
  <si>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</si>
  <si>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</si>
  <si>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</si>
  <si>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</si>
  <si>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</si>
  <si>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</si>
  <si>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</si>
  <si>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</si>
  <si>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</si>
  <si>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</si>
  <si>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</si>
  <si>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</si>
  <si>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</si>
  <si>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</si>
  <si>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</si>
  <si>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</si>
  <si>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</si>
  <si>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</si>
  <si>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</si>
  <si>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</si>
  <si>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</si>
  <si>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</si>
  <si>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</si>
  <si>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</si>
  <si>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</si>
  <si>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</si>
  <si>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</si>
  <si>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</si>
  <si>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</si>
  <si>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</si>
  <si>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</si>
  <si>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</si>
  <si>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</si>
  <si>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</si>
  <si>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</si>
  <si>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</si>
  <si>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</si>
  <si>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</si>
  <si>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</si>
  <si>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</si>
  <si>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</si>
  <si>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</si>
  <si>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</si>
  <si>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</si>
  <si>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</si>
  <si>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</si>
  <si>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</si>
  <si>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</si>
  <si>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</si>
  <si>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</si>
  <si>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</si>
  <si>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</si>
  <si>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</si>
  <si>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</si>
  <si>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</si>
  <si>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</si>
  <si>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</si>
  <si>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</si>
  <si>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</si>
  <si>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</si>
  <si>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</si>
  <si>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</si>
  <si>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</si>
  <si>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</si>
  <si>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</si>
  <si>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</si>
  <si>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</si>
  <si>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</si>
  <si>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</si>
  <si>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</si>
  <si>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</si>
  <si>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</si>
  <si>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</si>
  <si>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</si>
  <si>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</si>
  <si>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</si>
  <si>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</si>
  <si>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</si>
  <si>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</si>
  <si>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</si>
  <si>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</si>
  <si>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</si>
  <si>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</si>
  <si>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</si>
  <si>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</si>
  <si>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</si>
  <si>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</si>
  <si>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</si>
  <si>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</si>
  <si>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</si>
  <si>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</si>
  <si>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</si>
  <si>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</si>
  <si>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</si>
  <si>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</si>
  <si>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</si>
  <si>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</si>
  <si>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</si>
  <si>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</si>
  <si>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</si>
  <si>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</si>
  <si>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</si>
  <si>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</si>
  <si>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</si>
  <si>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</si>
  <si>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</si>
  <si>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</si>
  <si>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</si>
  <si>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</si>
  <si>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</si>
  <si>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</si>
  <si>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</si>
  <si>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</si>
  <si>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</si>
  <si>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</si>
  <si>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</si>
  <si>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</si>
  <si>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</si>
  <si>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</si>
  <si>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</si>
  <si>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</si>
  <si>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</si>
  <si>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</si>
  <si>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</si>
  <si>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</si>
  <si>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</si>
  <si>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</si>
  <si>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</si>
  <si>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</si>
  <si>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</si>
  <si>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</si>
  <si>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</si>
  <si>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</si>
  <si>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</si>
  <si>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</si>
  <si>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</si>
  <si>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</si>
  <si>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</si>
  <si>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</si>
  <si>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</si>
  <si>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</si>
  <si>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</si>
  <si>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</si>
  <si>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</si>
  <si>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</si>
  <si>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</si>
  <si>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</si>
  <si>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</si>
  <si>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</si>
  <si>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</si>
  <si>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</si>
  <si>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</si>
  <si>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</si>
  <si>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</si>
  <si>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</si>
  <si>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</si>
  <si>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</si>
  <si>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</si>
  <si>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</si>
  <si>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</si>
  <si>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</si>
  <si>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</si>
  <si>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</si>
  <si>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</si>
  <si>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</si>
  <si>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</si>
  <si>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</si>
  <si>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</si>
  <si>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</si>
  <si>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</si>
  <si>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</si>
  <si>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</si>
  <si>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</si>
  <si>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</si>
  <si>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</si>
  <si>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</si>
  <si>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</si>
  <si>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</si>
  <si>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</si>
  <si>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</si>
  <si>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</si>
  <si>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</si>
  <si>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</si>
  <si>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</si>
  <si>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</si>
  <si>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</si>
  <si>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</si>
  <si>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</si>
  <si>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</si>
  <si>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</si>
  <si>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</si>
  <si>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</si>
  <si>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</si>
  <si>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</si>
  <si>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</si>
  <si>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</si>
  <si>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</si>
  <si>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</si>
  <si>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</si>
  <si>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</si>
  <si>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</si>
  <si>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</si>
  <si>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</si>
  <si>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</si>
  <si>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</si>
  <si>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</si>
  <si>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</si>
  <si>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</si>
  <si>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</si>
  <si>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</si>
  <si>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</si>
  <si>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</si>
  <si>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</si>
  <si>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</si>
  <si>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</si>
  <si>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</si>
  <si>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</si>
  <si>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</si>
  <si>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</si>
  <si>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</si>
  <si>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</si>
  <si>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</si>
  <si>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</si>
  <si>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</si>
  <si>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</si>
  <si>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</si>
  <si>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</si>
  <si>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</si>
  <si>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</si>
  <si>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</si>
  <si>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</si>
  <si>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</si>
  <si>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</si>
  <si>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</si>
  <si>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</si>
  <si>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</si>
  <si>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</si>
  <si>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</si>
  <si>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</si>
  <si>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</si>
  <si>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</si>
  <si>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</si>
  <si>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</si>
  <si>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</si>
  <si>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</si>
  <si>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</si>
  <si>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</si>
  <si>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</si>
  <si>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</si>
  <si>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</si>
  <si>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</si>
  <si>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</si>
  <si>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</si>
  <si>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</si>
  <si>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</si>
  <si>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</si>
  <si>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</si>
  <si>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</si>
  <si>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</si>
  <si>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</si>
  <si>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</si>
  <si>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</si>
  <si>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</si>
  <si>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</si>
  <si>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</si>
  <si>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</si>
  <si>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</si>
  <si>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</si>
  <si>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</si>
  <si>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</si>
  <si>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</si>
  <si>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</si>
  <si>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</si>
  <si>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</si>
  <si>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</si>
  <si>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</si>
  <si>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</si>
  <si>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</si>
  <si>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</si>
  <si>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</si>
  <si>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</si>
  <si>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</si>
  <si>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</si>
  <si>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</si>
  <si>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</si>
  <si>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</si>
  <si>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</si>
  <si>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</si>
  <si>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</si>
  <si>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</si>
  <si>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</si>
  <si>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</si>
  <si>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</si>
  <si>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</si>
  <si>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</si>
  <si>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</si>
  <si>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</si>
  <si>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</si>
  <si>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</si>
  <si>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</si>
  <si>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</si>
  <si>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</si>
  <si>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</si>
  <si>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</si>
  <si>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</si>
  <si>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</si>
  <si>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</si>
  <si>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</si>
  <si>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</si>
  <si>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</si>
  <si>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</si>
  <si>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</si>
  <si>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</si>
  <si>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</si>
  <si>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</si>
  <si>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</si>
  <si>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</si>
  <si>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</si>
  <si>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</si>
  <si>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</si>
  <si>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</si>
  <si>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</si>
  <si>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</si>
  <si>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</si>
  <si>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</si>
  <si>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</si>
  <si>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</si>
  <si>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</si>
  <si>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</si>
  <si>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</si>
  <si>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</si>
  <si>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</si>
  <si>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</si>
  <si>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</si>
  <si>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</si>
  <si>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</si>
  <si>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</si>
  <si>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</si>
  <si>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</si>
  <si>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</si>
  <si>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</si>
  <si>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</si>
  <si>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</si>
  <si>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</si>
  <si>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</si>
  <si>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</si>
  <si>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</si>
  <si>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</si>
  <si>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</si>
  <si>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</si>
  <si>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</si>
  <si>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</si>
  <si>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</si>
  <si>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</si>
  <si>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</si>
  <si>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</si>
  <si>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</si>
  <si>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</si>
  <si>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</si>
  <si>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</si>
  <si>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</si>
  <si>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</si>
  <si>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</si>
  <si>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</si>
  <si>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</si>
  <si>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</si>
  <si>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</si>
  <si>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</si>
  <si>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</si>
  <si>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</si>
  <si>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</si>
  <si>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</si>
  <si>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</si>
  <si>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</si>
  <si>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</si>
  <si>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</si>
  <si>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</si>
  <si>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</si>
  <si>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</si>
  <si>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</si>
  <si>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</si>
  <si>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</si>
  <si>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</si>
  <si>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</si>
  <si>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</si>
  <si>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</si>
  <si>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</si>
  <si>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</si>
  <si>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</si>
  <si>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</si>
  <si>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>PT.1 Pomoc Techniczna</t>
  </si>
  <si>
    <t>179</t>
  </si>
  <si>
    <t>180</t>
  </si>
  <si>
    <t>181</t>
  </si>
  <si>
    <t>182</t>
  </si>
  <si>
    <t>Priorytet nr 13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</si>
  <si>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</si>
  <si>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</si>
  <si>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</si>
  <si>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</si>
  <si>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</si>
  <si>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</si>
  <si>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</si>
  <si>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</si>
  <si>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</si>
  <si>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</si>
  <si>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</si>
  <si>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</si>
  <si>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</si>
  <si>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</si>
  <si>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</si>
  <si>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</si>
  <si>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>Priorytet nr 14</t>
  </si>
  <si>
    <t>CP1</t>
  </si>
  <si>
    <t>EFRR.CP1.VII</t>
  </si>
  <si>
    <t>Priorytet nr 15</t>
  </si>
  <si>
    <t>CP2</t>
  </si>
  <si>
    <t>Priorytet nr 16</t>
  </si>
  <si>
    <t>CP3</t>
  </si>
  <si>
    <t>EFRR.CP3.III</t>
  </si>
  <si>
    <t>Priorytet nr 17</t>
  </si>
  <si>
    <t>CP4</t>
  </si>
  <si>
    <t>EFS+.CP4.F</t>
  </si>
  <si>
    <t>150</t>
  </si>
  <si>
    <t>Priorytet nr 18</t>
  </si>
  <si>
    <t>CP.4</t>
  </si>
  <si>
    <t>EFS+.CP4.D</t>
  </si>
  <si>
    <t>FELU.14.01</t>
  </si>
  <si>
    <t>FELU.15.01</t>
  </si>
  <si>
    <t>FELU.16.01</t>
  </si>
  <si>
    <t>FELU.17.01</t>
  </si>
  <si>
    <t>FELU.17.02</t>
  </si>
  <si>
    <t>FELU.17.03</t>
  </si>
  <si>
    <t>FELU.17.04</t>
  </si>
  <si>
    <t>FELU.17.05</t>
  </si>
  <si>
    <t>FELU.18.01</t>
  </si>
  <si>
    <t>FELU.18.02</t>
  </si>
  <si>
    <t xml:space="preserve"> FELU.12.01</t>
  </si>
  <si>
    <t>FELU.13.01</t>
  </si>
  <si>
    <t>Priorytet 14</t>
  </si>
  <si>
    <t>Działanie 14.1</t>
  </si>
  <si>
    <t>Priorytet 15</t>
  </si>
  <si>
    <t>Działanie 15.1</t>
  </si>
  <si>
    <t>Priorytet 16</t>
  </si>
  <si>
    <t>Działanie 16.1</t>
  </si>
  <si>
    <t>Priorytet 17</t>
  </si>
  <si>
    <t>Działanie 17.1</t>
  </si>
  <si>
    <t>reg.słabiej rozwinięte</t>
  </si>
  <si>
    <t>Działanie 17.2</t>
  </si>
  <si>
    <t>Działanie 17.3</t>
  </si>
  <si>
    <t>Działanie 17.4</t>
  </si>
  <si>
    <t>Działanie 17.5</t>
  </si>
  <si>
    <t>Priorytet 18</t>
  </si>
  <si>
    <t>Działanie 18.1</t>
  </si>
  <si>
    <t>Działanie 18.2</t>
  </si>
  <si>
    <t xml:space="preserve">CS 4 (a) CS 4 (d) CS 4 (f)  CS 4 (g)  </t>
  </si>
  <si>
    <t xml:space="preserve">CS 4 (a) CS 4 (d) </t>
  </si>
  <si>
    <t xml:space="preserve">CS 1 (vii) 
</t>
  </si>
  <si>
    <t>CS 1 (vii)</t>
  </si>
  <si>
    <t xml:space="preserve">CS 2 (v) 
</t>
  </si>
  <si>
    <t xml:space="preserve">CS 3 (iii) 
</t>
  </si>
  <si>
    <t>CS 3 (iii)</t>
  </si>
  <si>
    <t>Załącznik do Szczegółowego Opisu Priorytetów programu Fundusze Europejskie dla Lubelskiego 2021-2027 z dnia 2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</si>
</sst>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1">
    <xf numFmtId="0" fontId="0" fillId="0" borderId="0" xfId="0"/>
    <xf numFmtId="49" fontId="3" fillId="0" borderId="3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9" fontId="3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9" fontId="3" fillId="0" borderId="53" xfId="0" applyNumberFormat="1" applyFont="1" applyBorder="1" applyAlignment="1">
      <alignment horizontal="center" vertical="center"/>
    </xf>
    <xf numFmtId="4" fontId="3" fillId="0" borderId="55" xfId="0" applyNumberFormat="1" applyFont="1" applyBorder="1" applyAlignment="1">
      <alignment horizontal="right" vertical="center"/>
    </xf>
    <xf numFmtId="49" fontId="3" fillId="0" borderId="64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right" vertical="center"/>
    </xf>
    <xf numFmtId="0" fontId="2" fillId="4" borderId="51" xfId="0" applyFont="1" applyFill="1" applyBorder="1" applyAlignment="1">
      <alignment horizontal="center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3" fontId="2" fillId="4" borderId="54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4" fontId="3" fillId="0" borderId="12" xfId="0" applyNumberFormat="1" applyFont="1" applyBorder="1"/>
    <xf numFmtId="4" fontId="3" fillId="0" borderId="14" xfId="0" applyNumberFormat="1" applyFont="1" applyBorder="1"/>
    <xf numFmtId="4" fontId="3" fillId="0" borderId="26" xfId="0" applyNumberFormat="1" applyFont="1" applyBorder="1"/>
    <xf numFmtId="4" fontId="3" fillId="0" borderId="61" xfId="0" applyNumberFormat="1" applyFont="1" applyBorder="1" applyAlignment="1">
      <alignment horizontal="right" vertical="center"/>
    </xf>
    <xf numFmtId="4" fontId="3" fillId="0" borderId="67" xfId="0" applyNumberFormat="1" applyFont="1" applyBorder="1" applyAlignment="1">
      <alignment horizontal="right" vertical="center"/>
    </xf>
    <xf numFmtId="0" fontId="3" fillId="0" borderId="0" xfId="0" applyFont="1"/>
    <xf numFmtId="49" fontId="3" fillId="0" borderId="60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/>
    <xf numFmtId="0" fontId="9" fillId="2" borderId="4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textRotation="90" wrapText="1"/>
    </xf>
    <xf numFmtId="0" fontId="9" fillId="2" borderId="5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6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49" fontId="3" fillId="0" borderId="47" xfId="2" applyNumberFormat="1" applyFont="1" applyBorder="1" applyAlignment="1">
      <alignment horizontal="center" vertical="center" wrapText="1"/>
    </xf>
    <xf numFmtId="49" fontId="3" fillId="0" borderId="41" xfId="2" applyNumberFormat="1" applyFont="1" applyBorder="1" applyAlignment="1">
      <alignment horizontal="center" vertical="center" wrapText="1"/>
    </xf>
    <xf numFmtId="49" fontId="3" fillId="0" borderId="41" xfId="2" applyNumberFormat="1" applyFont="1" applyBorder="1" applyAlignment="1">
      <alignment horizontal="center" vertical="center"/>
    </xf>
    <xf numFmtId="49" fontId="3" fillId="0" borderId="43" xfId="2" applyNumberFormat="1" applyFont="1" applyBorder="1" applyAlignment="1">
      <alignment horizontal="center" vertical="center"/>
    </xf>
    <xf numFmtId="49" fontId="3" fillId="0" borderId="47" xfId="2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/>
    </xf>
    <xf numFmtId="49" fontId="3" fillId="0" borderId="42" xfId="2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3" borderId="34" xfId="0" applyNumberFormat="1" applyFont="1" applyFill="1" applyBorder="1" applyAlignment="1">
      <alignment vertical="center" wrapText="1"/>
    </xf>
    <xf numFmtId="3" fontId="2" fillId="3" borderId="54" xfId="0" applyNumberFormat="1" applyFont="1" applyFill="1" applyBorder="1" applyAlignment="1">
      <alignment vertical="center" wrapText="1"/>
    </xf>
    <xf numFmtId="3" fontId="4" fillId="3" borderId="49" xfId="0" applyNumberFormat="1" applyFont="1" applyFill="1" applyBorder="1" applyAlignment="1">
      <alignment vertical="center" wrapText="1"/>
    </xf>
    <xf numFmtId="3" fontId="4" fillId="0" borderId="25" xfId="0" applyNumberFormat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 wrapText="1"/>
    </xf>
    <xf numFmtId="3" fontId="2" fillId="0" borderId="54" xfId="1" quotePrefix="1" applyNumberFormat="1" applyFont="1" applyBorder="1" applyAlignment="1">
      <alignment vertical="center" wrapText="1"/>
    </xf>
    <xf numFmtId="3" fontId="4" fillId="0" borderId="25" xfId="1" applyNumberFormat="1" applyFont="1" applyBorder="1" applyAlignment="1">
      <alignment vertical="center" wrapText="1"/>
    </xf>
    <xf numFmtId="3" fontId="2" fillId="3" borderId="56" xfId="0" applyNumberFormat="1" applyFont="1" applyFill="1" applyBorder="1" applyAlignment="1">
      <alignment vertical="center" wrapText="1"/>
    </xf>
    <xf numFmtId="3" fontId="4" fillId="3" borderId="52" xfId="0" applyNumberFormat="1" applyFont="1" applyFill="1" applyBorder="1" applyAlignment="1">
      <alignment vertical="center" wrapText="1"/>
    </xf>
    <xf numFmtId="3" fontId="4" fillId="3" borderId="39" xfId="0" applyNumberFormat="1" applyFont="1" applyFill="1" applyBorder="1" applyAlignment="1">
      <alignment vertical="center" wrapText="1"/>
    </xf>
    <xf numFmtId="3" fontId="2" fillId="0" borderId="56" xfId="1" quotePrefix="1" applyNumberFormat="1" applyFont="1" applyBorder="1" applyAlignment="1">
      <alignment vertical="center" wrapText="1"/>
    </xf>
    <xf numFmtId="3" fontId="4" fillId="0" borderId="39" xfId="1" quotePrefix="1" applyNumberFormat="1" applyFont="1" applyBorder="1" applyAlignment="1">
      <alignment vertical="center" wrapText="1"/>
    </xf>
    <xf numFmtId="3" fontId="4" fillId="0" borderId="15" xfId="1" quotePrefix="1" applyNumberFormat="1" applyFont="1" applyBorder="1" applyAlignment="1">
      <alignment vertical="center" wrapText="1"/>
    </xf>
    <xf numFmtId="3" fontId="4" fillId="0" borderId="27" xfId="1" quotePrefix="1" applyNumberFormat="1" applyFont="1" applyBorder="1" applyAlignment="1">
      <alignment vertical="center" wrapText="1"/>
    </xf>
    <xf numFmtId="3" fontId="2" fillId="3" borderId="51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44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51" xfId="1" quotePrefix="1" applyNumberFormat="1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0" fontId="2" fillId="0" borderId="9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36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left" vertical="top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2" fillId="3" borderId="57" xfId="0" applyNumberFormat="1" applyFont="1" applyFill="1" applyBorder="1" applyAlignment="1">
      <alignment vertical="center" wrapText="1"/>
    </xf>
    <xf numFmtId="3" fontId="4" fillId="3" borderId="58" xfId="0" applyNumberFormat="1" applyFont="1" applyFill="1" applyBorder="1" applyAlignment="1">
      <alignment vertical="center" wrapText="1"/>
    </xf>
    <xf numFmtId="3" fontId="4" fillId="3" borderId="50" xfId="0" applyNumberFormat="1" applyFont="1" applyFill="1" applyBorder="1" applyAlignment="1">
      <alignment vertical="center" wrapText="1"/>
    </xf>
    <xf numFmtId="3" fontId="2" fillId="0" borderId="57" xfId="1" quotePrefix="1" applyNumberFormat="1" applyFont="1" applyBorder="1" applyAlignment="1">
      <alignment vertical="center" wrapText="1"/>
    </xf>
    <xf numFmtId="3" fontId="4" fillId="0" borderId="50" xfId="1" applyNumberFormat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 wrapText="1"/>
    </xf>
    <xf numFmtId="3" fontId="4" fillId="0" borderId="32" xfId="1" applyNumberFormat="1" applyFont="1" applyBorder="1" applyAlignment="1">
      <alignment vertical="center" wrapText="1"/>
    </xf>
    <xf numFmtId="3" fontId="4" fillId="0" borderId="2" xfId="1" quotePrefix="1" applyNumberFormat="1" applyFont="1" applyBorder="1" applyAlignment="1">
      <alignment vertical="center" wrapText="1"/>
    </xf>
    <xf numFmtId="3" fontId="4" fillId="0" borderId="44" xfId="1" quotePrefix="1" applyNumberFormat="1" applyFont="1" applyBorder="1" applyAlignment="1">
      <alignment vertical="center" wrapText="1"/>
    </xf>
    <xf numFmtId="3" fontId="4" fillId="0" borderId="23" xfId="1" quotePrefix="1" applyNumberFormat="1" applyFont="1" applyBorder="1" applyAlignment="1">
      <alignment vertical="center" wrapText="1"/>
    </xf>
    <xf numFmtId="3" fontId="4" fillId="0" borderId="17" xfId="1" quotePrefix="1" applyNumberFormat="1" applyFont="1" applyBorder="1" applyAlignment="1">
      <alignment vertical="center" wrapText="1"/>
    </xf>
    <xf numFmtId="3" fontId="4" fillId="0" borderId="18" xfId="1" quotePrefix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3" fontId="4" fillId="0" borderId="27" xfId="1" applyNumberFormat="1" applyFont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44" xfId="1" applyNumberFormat="1" applyFont="1" applyBorder="1" applyAlignment="1">
      <alignment vertical="center" wrapText="1"/>
    </xf>
    <xf numFmtId="3" fontId="4" fillId="0" borderId="17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vertical="center" wrapText="1"/>
    </xf>
    <xf numFmtId="3" fontId="4" fillId="0" borderId="18" xfId="1" applyNumberFormat="1" applyFont="1" applyBorder="1" applyAlignment="1">
      <alignment vertical="center" wrapText="1"/>
    </xf>
    <xf numFmtId="3" fontId="2" fillId="3" borderId="6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3" fontId="2" fillId="0" borderId="6" xfId="1" quotePrefix="1" applyNumberFormat="1" applyFont="1" applyBorder="1" applyAlignment="1">
      <alignment vertical="center" wrapText="1"/>
    </xf>
    <xf numFmtId="3" fontId="4" fillId="0" borderId="45" xfId="1" quotePrefix="1" applyNumberFormat="1" applyFont="1" applyBorder="1" applyAlignment="1">
      <alignment vertical="center" wrapText="1"/>
    </xf>
    <xf numFmtId="3" fontId="4" fillId="0" borderId="29" xfId="1" quotePrefix="1" applyNumberFormat="1" applyFont="1" applyBorder="1" applyAlignment="1">
      <alignment vertical="center" wrapText="1"/>
    </xf>
    <xf numFmtId="3" fontId="4" fillId="0" borderId="46" xfId="1" quotePrefix="1" applyNumberFormat="1" applyFont="1" applyBorder="1" applyAlignment="1">
      <alignment vertical="center" wrapText="1"/>
    </xf>
    <xf numFmtId="3" fontId="4" fillId="0" borderId="30" xfId="1" quotePrefix="1" applyNumberFormat="1" applyFont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right" vertical="center" wrapText="1"/>
    </xf>
    <xf numFmtId="3" fontId="2" fillId="4" borderId="53" xfId="0" applyNumberFormat="1" applyFont="1" applyFill="1" applyBorder="1" applyAlignment="1">
      <alignment horizontal="right" vertical="center" wrapText="1"/>
    </xf>
    <xf numFmtId="3" fontId="2" fillId="4" borderId="55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53" xfId="0" applyNumberFormat="1" applyFont="1" applyFill="1" applyBorder="1" applyAlignment="1">
      <alignment horizontal="right"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3" fontId="2" fillId="3" borderId="5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3" borderId="5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4" fillId="3" borderId="38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3" fontId="4" fillId="3" borderId="39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50" xfId="0" applyNumberFormat="1" applyFont="1" applyFill="1" applyBorder="1" applyAlignment="1">
      <alignment horizontal="right" vertical="center" wrapText="1"/>
    </xf>
    <xf numFmtId="3" fontId="4" fillId="3" borderId="40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41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3" borderId="43" xfId="0" applyNumberFormat="1" applyFont="1" applyFill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3" fontId="2" fillId="3" borderId="56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center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right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3" fontId="4" fillId="3" borderId="52" xfId="0" applyNumberFormat="1" applyFont="1" applyFill="1" applyBorder="1" applyAlignment="1">
      <alignment horizontal="right" vertical="center" wrapText="1"/>
    </xf>
    <xf numFmtId="3" fontId="4" fillId="3" borderId="49" xfId="0" applyNumberFormat="1" applyFont="1" applyFill="1" applyBorder="1" applyAlignment="1">
      <alignment horizontal="right" vertical="center" wrapText="1"/>
    </xf>
    <xf numFmtId="3" fontId="4" fillId="3" borderId="58" xfId="0" applyNumberFormat="1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0" fontId="4" fillId="3" borderId="23" xfId="0" applyFont="1" applyFill="1" applyBorder="1" applyAlignment="1">
      <alignment horizontal="lef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12" fillId="0" borderId="0" xfId="0" applyFont="1"/>
    <xf numFmtId="3" fontId="4" fillId="0" borderId="0" xfId="0" applyNumberFormat="1" applyFont="1" applyAlignment="1">
      <alignment horizontal="right" vertical="center" wrapText="1"/>
    </xf>
    <xf numFmtId="3" fontId="4" fillId="0" borderId="22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3" fontId="4" fillId="0" borderId="23" xfId="0" applyNumberFormat="1" applyFon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3" fontId="2" fillId="3" borderId="45" xfId="0" applyNumberFormat="1" applyFont="1" applyFill="1" applyBorder="1" applyAlignment="1">
      <alignment horizontal="right" vertical="center" wrapText="1"/>
    </xf>
    <xf numFmtId="3" fontId="2" fillId="3" borderId="44" xfId="0" applyNumberFormat="1" applyFont="1" applyFill="1" applyBorder="1" applyAlignment="1">
      <alignment horizontal="righ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3" fontId="2" fillId="0" borderId="54" xfId="0" applyNumberFormat="1" applyFont="1" applyBorder="1" applyAlignment="1">
      <alignment horizontal="right" vertical="center" wrapText="1"/>
    </xf>
    <xf numFmtId="3" fontId="2" fillId="0" borderId="5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1" xfId="0" applyNumberFormat="1" applyFont="1" applyBorder="1" applyAlignment="1">
      <alignment horizontal="righ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69" xfId="0" applyNumberFormat="1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4" fillId="3" borderId="5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6" fillId="0" borderId="7" xfId="0" applyFont="1" applyBorder="1"/>
    <xf numFmtId="0" fontId="4" fillId="3" borderId="6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4" fillId="3" borderId="66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8" xfId="0" applyFont="1" applyFill="1" applyBorder="1" applyAlignment="1">
      <alignment vertical="center" wrapText="1"/>
    </xf>
    <xf numFmtId="3" fontId="4" fillId="3" borderId="44" xfId="0" applyNumberFormat="1" applyFont="1" applyFill="1" applyBorder="1" applyAlignment="1">
      <alignment vertical="center" wrapText="1"/>
    </xf>
    <xf numFmtId="3" fontId="4" fillId="0" borderId="39" xfId="1" applyNumberFormat="1" applyFont="1" applyBorder="1" applyAlignment="1">
      <alignment vertical="center" wrapText="1"/>
    </xf>
    <xf numFmtId="0" fontId="3" fillId="0" borderId="31" xfId="2" applyFont="1" applyBorder="1" applyAlignment="1">
      <alignment horizontal="center" vertical="center" wrapText="1"/>
    </xf>
    <xf numFmtId="4" fontId="3" fillId="0" borderId="63" xfId="0" applyNumberFormat="1" applyFont="1" applyBorder="1"/>
    <xf numFmtId="4" fontId="3" fillId="0" borderId="35" xfId="0" applyNumberFormat="1" applyFont="1" applyBorder="1"/>
    <xf numFmtId="0" fontId="8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wrapText="1"/>
    </xf>
    <xf numFmtId="0" fontId="8" fillId="0" borderId="68" xfId="0" applyFont="1" applyBorder="1" applyAlignment="1">
      <alignment horizontal="center"/>
    </xf>
    <xf numFmtId="0" fontId="3" fillId="0" borderId="31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9" fontId="3" fillId="0" borderId="43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40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49" fontId="3" fillId="0" borderId="69" xfId="2" applyNumberFormat="1" applyFont="1" applyBorder="1" applyAlignment="1">
      <alignment horizontal="center" vertical="center" wrapText="1"/>
    </xf>
    <xf numFmtId="49" fontId="3" fillId="0" borderId="68" xfId="2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66E8EC56-AC0D-49D3-82B5-D9DE8E25E1CC}"/>
    <cellStyle name="Normalny 3" xfId="2" xr:uid="{F0A4FA66-6ED7-4ADD-B428-45263A924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26"/>
  <sheetViews>
    <sheetView tabSelected="1" view="pageBreakPreview" zoomScale="80" zoomScaleNormal="90" zoomScaleSheetLayoutView="80" workbookViewId="0">
      <pane xSplit="1" ySplit="7" topLeftCell="B8" activePane="bottomRight" state="frozen"/>
      <selection activeCell="D3" sqref="D3:H3"/>
      <selection pane="topRight" activeCell="D3" sqref="D3:H3"/>
      <selection pane="bottomLeft" activeCell="D3" sqref="D3:H3"/>
      <selection pane="bottomRight" sqref="A1:P1"/>
    </sheetView>
  </sheetViews>
  <sheetFormatPr defaultRowHeight="15" x14ac:dyDescent="0.25"/>
  <cols>
    <col min="1" max="1" width="18.42578125" style="26" customWidth="1"/>
    <col min="2" max="2" width="10.85546875" style="26" customWidth="1"/>
    <col min="3" max="3" width="14.5703125" style="26" customWidth="1"/>
    <col min="4" max="4" width="17.7109375" style="26" customWidth="1"/>
    <col min="5" max="5" width="9.28515625" style="26" bestFit="1" customWidth="1"/>
    <col min="6" max="6" width="17.28515625" style="26" bestFit="1" customWidth="1"/>
    <col min="7" max="7" width="15.5703125" style="26" customWidth="1"/>
    <col min="8" max="8" width="9.28515625" style="26" bestFit="1" customWidth="1"/>
    <col min="9" max="9" width="14.5703125" style="26" customWidth="1"/>
    <col min="10" max="10" width="15.28515625" style="26" customWidth="1"/>
    <col min="11" max="11" width="12.85546875" style="26" customWidth="1"/>
    <col min="12" max="12" width="13.85546875" style="26" customWidth="1"/>
    <col min="13" max="13" width="15.140625" style="26" customWidth="1"/>
    <col min="14" max="14" width="13.7109375" style="26" customWidth="1"/>
    <col min="15" max="15" width="16.7109375" style="26" customWidth="1"/>
    <col min="16" max="16" width="10.140625" style="26" customWidth="1"/>
    <col min="17" max="17" width="9.140625" style="26"/>
    <col min="18" max="18" width="12.140625" style="26" customWidth="1"/>
    <col min="19" max="19" width="12" style="26" customWidth="1"/>
    <col min="20" max="20" width="11.42578125" style="26" customWidth="1"/>
    <col min="21" max="21" width="10.7109375" style="26" customWidth="1"/>
    <col min="22" max="16384" width="9.140625" style="26"/>
  </cols>
  <sheetData>
    <row r="1" spans="1:16" ht="15.75" x14ac:dyDescent="0.25">
      <c r="A1" s="326" t="s">
        <v>473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</row>
    <row r="2" spans="1:16" ht="16.5" thickBot="1" x14ac:dyDescent="0.3">
      <c r="A2" s="336" t="s">
        <v>412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</row>
    <row r="3" spans="1:16" ht="74.25" customHeight="1" thickBot="1" x14ac:dyDescent="0.3">
      <c r="A3" s="55" t="s">
        <v>0</v>
      </c>
      <c r="B3" s="58" t="s">
        <v>2</v>
      </c>
      <c r="C3" s="328" t="s">
        <v>3</v>
      </c>
      <c r="D3" s="329" t="s">
        <v>4</v>
      </c>
      <c r="E3" s="330"/>
      <c r="F3" s="330"/>
      <c r="G3" s="330"/>
      <c r="H3" s="331"/>
      <c r="I3" s="50" t="s">
        <v>5</v>
      </c>
      <c r="J3" s="329" t="s">
        <v>6</v>
      </c>
      <c r="K3" s="330"/>
      <c r="L3" s="330"/>
      <c r="M3" s="331"/>
      <c r="N3" s="332" t="s">
        <v>7</v>
      </c>
      <c r="O3" s="332" t="s">
        <v>8</v>
      </c>
      <c r="P3" s="332" t="s">
        <v>9</v>
      </c>
    </row>
    <row r="4" spans="1:16" ht="34.5" customHeight="1" x14ac:dyDescent="0.25">
      <c r="A4" s="56" t="s">
        <v>1</v>
      </c>
      <c r="B4" s="327" t="s">
        <v>1</v>
      </c>
      <c r="C4" s="327"/>
      <c r="D4" s="332" t="s">
        <v>10</v>
      </c>
      <c r="E4" s="332" t="s">
        <v>11</v>
      </c>
      <c r="F4" s="332" t="s">
        <v>12</v>
      </c>
      <c r="G4" s="332" t="s">
        <v>13</v>
      </c>
      <c r="H4" s="332" t="s">
        <v>14</v>
      </c>
      <c r="I4" s="332" t="s">
        <v>10</v>
      </c>
      <c r="J4" s="332" t="s">
        <v>10</v>
      </c>
      <c r="K4" s="51" t="s">
        <v>15</v>
      </c>
      <c r="L4" s="332" t="s">
        <v>17</v>
      </c>
      <c r="M4" s="332" t="s">
        <v>18</v>
      </c>
      <c r="N4" s="333"/>
      <c r="O4" s="333"/>
      <c r="P4" s="333"/>
    </row>
    <row r="5" spans="1:16" ht="15" customHeight="1" thickBot="1" x14ac:dyDescent="0.3">
      <c r="A5" s="59"/>
      <c r="B5" s="327"/>
      <c r="C5" s="327"/>
      <c r="D5" s="335"/>
      <c r="E5" s="335"/>
      <c r="F5" s="335"/>
      <c r="G5" s="335"/>
      <c r="H5" s="335"/>
      <c r="I5" s="335"/>
      <c r="J5" s="335"/>
      <c r="K5" s="52" t="s">
        <v>16</v>
      </c>
      <c r="L5" s="335"/>
      <c r="M5" s="335"/>
      <c r="N5" s="334"/>
      <c r="O5" s="334"/>
      <c r="P5" s="334"/>
    </row>
    <row r="6" spans="1:16" ht="15.75" thickBot="1" x14ac:dyDescent="0.3">
      <c r="A6" s="59"/>
      <c r="B6" s="60"/>
      <c r="C6" s="327"/>
      <c r="D6" s="52" t="s">
        <v>19</v>
      </c>
      <c r="E6" s="52" t="s">
        <v>20</v>
      </c>
      <c r="F6" s="52" t="s">
        <v>21</v>
      </c>
      <c r="G6" s="52" t="s">
        <v>22</v>
      </c>
      <c r="H6" s="52" t="s">
        <v>23</v>
      </c>
      <c r="I6" s="52" t="s">
        <v>24</v>
      </c>
      <c r="J6" s="52" t="s">
        <v>25</v>
      </c>
      <c r="K6" s="52" t="s">
        <v>26</v>
      </c>
      <c r="L6" s="52" t="s">
        <v>27</v>
      </c>
      <c r="M6" s="52" t="s">
        <v>28</v>
      </c>
      <c r="N6" s="52" t="s">
        <v>29</v>
      </c>
      <c r="O6" s="52" t="s">
        <v>30</v>
      </c>
      <c r="P6" s="52" t="s">
        <v>31</v>
      </c>
    </row>
    <row r="7" spans="1:16" ht="15.75" thickBot="1" x14ac:dyDescent="0.3">
      <c r="A7" s="59"/>
      <c r="B7" s="60"/>
      <c r="C7" s="327"/>
      <c r="D7" s="51" t="s">
        <v>32</v>
      </c>
      <c r="E7" s="53"/>
      <c r="F7" s="53"/>
      <c r="G7" s="53"/>
      <c r="H7" s="53"/>
      <c r="I7" s="51" t="s">
        <v>33</v>
      </c>
      <c r="J7" s="54" t="s">
        <v>36</v>
      </c>
      <c r="K7" s="53"/>
      <c r="L7" s="53"/>
      <c r="M7" s="53"/>
      <c r="N7" s="53"/>
      <c r="O7" s="54" t="s">
        <v>37</v>
      </c>
      <c r="P7" s="53"/>
    </row>
    <row r="8" spans="1:16" s="160" customFormat="1" ht="47.25" customHeight="1" thickBot="1" x14ac:dyDescent="0.3">
      <c r="A8" s="151" t="s">
        <v>38</v>
      </c>
      <c r="B8" s="152" t="s">
        <v>47</v>
      </c>
      <c r="C8" s="153" t="s">
        <v>171</v>
      </c>
      <c r="D8" s="154">
        <f>SUM(D9:D14)</f>
        <v>96109664</v>
      </c>
      <c r="E8" s="155">
        <f t="shared" ref="E8:P8" si="0">SUM(E9:E14)</f>
        <v>0</v>
      </c>
      <c r="F8" s="156">
        <f t="shared" si="0"/>
        <v>96109664</v>
      </c>
      <c r="G8" s="156">
        <f t="shared" si="0"/>
        <v>0</v>
      </c>
      <c r="H8" s="157">
        <f t="shared" si="0"/>
        <v>0</v>
      </c>
      <c r="I8" s="158">
        <f t="shared" si="0"/>
        <v>5058404</v>
      </c>
      <c r="J8" s="154">
        <f t="shared" si="0"/>
        <v>679594</v>
      </c>
      <c r="K8" s="155">
        <f t="shared" si="0"/>
        <v>0</v>
      </c>
      <c r="L8" s="156">
        <f t="shared" si="0"/>
        <v>0</v>
      </c>
      <c r="M8" s="157">
        <f t="shared" si="0"/>
        <v>679594</v>
      </c>
      <c r="N8" s="158">
        <f t="shared" si="0"/>
        <v>4378810</v>
      </c>
      <c r="O8" s="159">
        <f t="shared" si="0"/>
        <v>101168068</v>
      </c>
      <c r="P8" s="159">
        <f t="shared" si="0"/>
        <v>0</v>
      </c>
    </row>
    <row r="9" spans="1:16" ht="22.5" customHeight="1" x14ac:dyDescent="0.25">
      <c r="A9" s="161" t="s">
        <v>39</v>
      </c>
      <c r="B9" s="162" t="s">
        <v>41</v>
      </c>
      <c r="C9" s="163" t="s">
        <v>34</v>
      </c>
      <c r="D9" s="164">
        <f>E9+F9+G9+H9</f>
        <v>11636418</v>
      </c>
      <c r="E9" s="165">
        <v>0</v>
      </c>
      <c r="F9" s="166">
        <v>11636418</v>
      </c>
      <c r="G9" s="166">
        <v>0</v>
      </c>
      <c r="H9" s="167">
        <v>0</v>
      </c>
      <c r="I9" s="164">
        <f>J9+N9</f>
        <v>612443</v>
      </c>
      <c r="J9" s="168">
        <f>K9+L9+M9</f>
        <v>612443</v>
      </c>
      <c r="K9" s="169">
        <v>0</v>
      </c>
      <c r="L9" s="166">
        <v>0</v>
      </c>
      <c r="M9" s="170">
        <v>612443</v>
      </c>
      <c r="N9" s="168">
        <v>0</v>
      </c>
      <c r="O9" s="164">
        <f t="shared" ref="O9:O14" si="1">D9+I9</f>
        <v>12248861</v>
      </c>
      <c r="P9" s="171">
        <v>0</v>
      </c>
    </row>
    <row r="10" spans="1:16" ht="22.5" customHeight="1" x14ac:dyDescent="0.25">
      <c r="A10" s="172" t="s">
        <v>40</v>
      </c>
      <c r="B10" s="173" t="s">
        <v>41</v>
      </c>
      <c r="C10" s="174" t="s">
        <v>34</v>
      </c>
      <c r="D10" s="164">
        <f t="shared" ref="D10:D14" si="2">E10+F10+G10+H10</f>
        <v>13919475</v>
      </c>
      <c r="E10" s="175">
        <v>0</v>
      </c>
      <c r="F10" s="176">
        <v>13919475</v>
      </c>
      <c r="G10" s="176">
        <v>0</v>
      </c>
      <c r="H10" s="177">
        <v>0</v>
      </c>
      <c r="I10" s="164">
        <f t="shared" ref="I10:I14" si="3">J10+N10</f>
        <v>732604</v>
      </c>
      <c r="J10" s="168">
        <f t="shared" ref="J10:J14" si="4">K10+L10+M10</f>
        <v>0</v>
      </c>
      <c r="K10" s="178">
        <v>0</v>
      </c>
      <c r="L10" s="176">
        <v>0</v>
      </c>
      <c r="M10" s="179">
        <v>0</v>
      </c>
      <c r="N10" s="180">
        <v>732604</v>
      </c>
      <c r="O10" s="164">
        <f t="shared" si="1"/>
        <v>14652079</v>
      </c>
      <c r="P10" s="181">
        <v>0</v>
      </c>
    </row>
    <row r="11" spans="1:16" ht="22.5" customHeight="1" x14ac:dyDescent="0.25">
      <c r="A11" s="172" t="s">
        <v>42</v>
      </c>
      <c r="B11" s="173" t="s">
        <v>41</v>
      </c>
      <c r="C11" s="174" t="s">
        <v>34</v>
      </c>
      <c r="D11" s="164">
        <f t="shared" si="2"/>
        <v>69116942</v>
      </c>
      <c r="E11" s="175">
        <v>0</v>
      </c>
      <c r="F11" s="176">
        <v>69116942</v>
      </c>
      <c r="G11" s="176">
        <v>0</v>
      </c>
      <c r="H11" s="177">
        <v>0</v>
      </c>
      <c r="I11" s="164">
        <f t="shared" si="3"/>
        <v>3637734</v>
      </c>
      <c r="J11" s="168">
        <f t="shared" si="4"/>
        <v>67151</v>
      </c>
      <c r="K11" s="178">
        <v>0</v>
      </c>
      <c r="L11" s="176">
        <v>0</v>
      </c>
      <c r="M11" s="179">
        <v>67151</v>
      </c>
      <c r="N11" s="180">
        <v>3570583</v>
      </c>
      <c r="O11" s="164">
        <f t="shared" si="1"/>
        <v>72754676</v>
      </c>
      <c r="P11" s="181">
        <v>0</v>
      </c>
    </row>
    <row r="12" spans="1:16" ht="22.5" customHeight="1" x14ac:dyDescent="0.25">
      <c r="A12" s="172" t="s">
        <v>43</v>
      </c>
      <c r="B12" s="173" t="s">
        <v>41</v>
      </c>
      <c r="C12" s="174" t="s">
        <v>34</v>
      </c>
      <c r="D12" s="164">
        <f t="shared" si="2"/>
        <v>416829</v>
      </c>
      <c r="E12" s="175">
        <v>0</v>
      </c>
      <c r="F12" s="176">
        <v>416829</v>
      </c>
      <c r="G12" s="176">
        <v>0</v>
      </c>
      <c r="H12" s="177">
        <v>0</v>
      </c>
      <c r="I12" s="164">
        <f t="shared" si="3"/>
        <v>21939</v>
      </c>
      <c r="J12" s="168">
        <f t="shared" si="4"/>
        <v>0</v>
      </c>
      <c r="K12" s="178">
        <v>0</v>
      </c>
      <c r="L12" s="176">
        <v>0</v>
      </c>
      <c r="M12" s="179">
        <v>0</v>
      </c>
      <c r="N12" s="180">
        <v>21939</v>
      </c>
      <c r="O12" s="164">
        <f t="shared" si="1"/>
        <v>438768</v>
      </c>
      <c r="P12" s="181">
        <v>0</v>
      </c>
    </row>
    <row r="13" spans="1:16" ht="22.5" customHeight="1" x14ac:dyDescent="0.25">
      <c r="A13" s="172" t="s">
        <v>44</v>
      </c>
      <c r="B13" s="173" t="s">
        <v>41</v>
      </c>
      <c r="C13" s="174" t="s">
        <v>34</v>
      </c>
      <c r="D13" s="164">
        <f t="shared" si="2"/>
        <v>0</v>
      </c>
      <c r="E13" s="175">
        <v>0</v>
      </c>
      <c r="F13" s="176">
        <v>0</v>
      </c>
      <c r="G13" s="176">
        <v>0</v>
      </c>
      <c r="H13" s="177">
        <v>0</v>
      </c>
      <c r="I13" s="164">
        <f t="shared" si="3"/>
        <v>0</v>
      </c>
      <c r="J13" s="168">
        <f t="shared" si="4"/>
        <v>0</v>
      </c>
      <c r="K13" s="182">
        <v>0</v>
      </c>
      <c r="L13" s="183">
        <v>0</v>
      </c>
      <c r="M13" s="184">
        <v>0</v>
      </c>
      <c r="N13" s="180">
        <v>0</v>
      </c>
      <c r="O13" s="164">
        <f t="shared" si="1"/>
        <v>0</v>
      </c>
      <c r="P13" s="181">
        <v>0</v>
      </c>
    </row>
    <row r="14" spans="1:16" ht="22.5" customHeight="1" thickBot="1" x14ac:dyDescent="0.3">
      <c r="A14" s="185" t="s">
        <v>45</v>
      </c>
      <c r="B14" s="186" t="s">
        <v>46</v>
      </c>
      <c r="C14" s="187" t="s">
        <v>34</v>
      </c>
      <c r="D14" s="164">
        <f t="shared" si="2"/>
        <v>1020000</v>
      </c>
      <c r="E14" s="188">
        <v>0</v>
      </c>
      <c r="F14" s="189">
        <v>1020000</v>
      </c>
      <c r="G14" s="189">
        <v>0</v>
      </c>
      <c r="H14" s="190">
        <v>0</v>
      </c>
      <c r="I14" s="164">
        <f t="shared" si="3"/>
        <v>53684</v>
      </c>
      <c r="J14" s="168">
        <f t="shared" si="4"/>
        <v>0</v>
      </c>
      <c r="K14" s="191">
        <v>0</v>
      </c>
      <c r="L14" s="192">
        <v>0</v>
      </c>
      <c r="M14" s="193">
        <v>0</v>
      </c>
      <c r="N14" s="194">
        <v>53684</v>
      </c>
      <c r="O14" s="164">
        <f t="shared" si="1"/>
        <v>1073684</v>
      </c>
      <c r="P14" s="195">
        <v>0</v>
      </c>
    </row>
    <row r="15" spans="1:16" s="160" customFormat="1" ht="49.5" customHeight="1" thickBot="1" x14ac:dyDescent="0.3">
      <c r="A15" s="196" t="s">
        <v>48</v>
      </c>
      <c r="B15" s="197" t="s">
        <v>59</v>
      </c>
      <c r="C15" s="153" t="s">
        <v>171</v>
      </c>
      <c r="D15" s="154">
        <f>SUM(D16:D23)</f>
        <v>164135000</v>
      </c>
      <c r="E15" s="155">
        <f t="shared" ref="E15:P15" si="5">SUM(E16:E23)</f>
        <v>0</v>
      </c>
      <c r="F15" s="156">
        <f t="shared" si="5"/>
        <v>164135000</v>
      </c>
      <c r="G15" s="156">
        <f t="shared" si="5"/>
        <v>0</v>
      </c>
      <c r="H15" s="157">
        <f t="shared" si="5"/>
        <v>0</v>
      </c>
      <c r="I15" s="159">
        <f t="shared" si="5"/>
        <v>8638685</v>
      </c>
      <c r="J15" s="154">
        <f t="shared" si="5"/>
        <v>3206910</v>
      </c>
      <c r="K15" s="155">
        <f t="shared" si="5"/>
        <v>1398168</v>
      </c>
      <c r="L15" s="156">
        <f t="shared" si="5"/>
        <v>1808742</v>
      </c>
      <c r="M15" s="157">
        <f t="shared" si="5"/>
        <v>0</v>
      </c>
      <c r="N15" s="158">
        <f t="shared" si="5"/>
        <v>5431775</v>
      </c>
      <c r="O15" s="159">
        <f t="shared" si="5"/>
        <v>172773685</v>
      </c>
      <c r="P15" s="159">
        <f t="shared" si="5"/>
        <v>0</v>
      </c>
    </row>
    <row r="16" spans="1:16" ht="22.5" customHeight="1" x14ac:dyDescent="0.25">
      <c r="A16" s="161" t="s">
        <v>50</v>
      </c>
      <c r="B16" s="162" t="s">
        <v>49</v>
      </c>
      <c r="C16" s="198" t="s">
        <v>34</v>
      </c>
      <c r="D16" s="164">
        <f>E16+F16+G16+H16</f>
        <v>39929227</v>
      </c>
      <c r="E16" s="165">
        <v>0</v>
      </c>
      <c r="F16" s="166">
        <v>39929227</v>
      </c>
      <c r="G16" s="166">
        <v>0</v>
      </c>
      <c r="H16" s="167">
        <v>0</v>
      </c>
      <c r="I16" s="164">
        <f>J16+N16</f>
        <v>2101538</v>
      </c>
      <c r="J16" s="164">
        <f>K16+L16+M16</f>
        <v>1980524</v>
      </c>
      <c r="K16" s="199">
        <v>1266001</v>
      </c>
      <c r="L16" s="200">
        <v>714523</v>
      </c>
      <c r="M16" s="201">
        <v>0</v>
      </c>
      <c r="N16" s="164">
        <v>121014</v>
      </c>
      <c r="O16" s="164">
        <f>D16+I16</f>
        <v>42030765</v>
      </c>
      <c r="P16" s="171">
        <v>0</v>
      </c>
    </row>
    <row r="17" spans="1:16" ht="22.5" customHeight="1" x14ac:dyDescent="0.25">
      <c r="A17" s="172" t="s">
        <v>51</v>
      </c>
      <c r="B17" s="173" t="s">
        <v>49</v>
      </c>
      <c r="C17" s="202" t="s">
        <v>34</v>
      </c>
      <c r="D17" s="164">
        <f t="shared" ref="D17:D23" si="6">E17+F17+G17+H17</f>
        <v>11257500</v>
      </c>
      <c r="E17" s="175">
        <v>0</v>
      </c>
      <c r="F17" s="176">
        <v>11257500</v>
      </c>
      <c r="G17" s="176">
        <v>0</v>
      </c>
      <c r="H17" s="177">
        <v>0</v>
      </c>
      <c r="I17" s="164">
        <f t="shared" ref="I17:I23" si="7">J17+N17</f>
        <v>592500</v>
      </c>
      <c r="J17" s="164">
        <f t="shared" ref="J17:J23" si="8">K17+L17+M17</f>
        <v>583169</v>
      </c>
      <c r="K17" s="203">
        <v>0</v>
      </c>
      <c r="L17" s="183">
        <v>583169</v>
      </c>
      <c r="M17" s="204">
        <v>0</v>
      </c>
      <c r="N17" s="205">
        <v>9331</v>
      </c>
      <c r="O17" s="164">
        <f t="shared" ref="O17:O23" si="9">D17+I17</f>
        <v>11850000</v>
      </c>
      <c r="P17" s="181">
        <v>0</v>
      </c>
    </row>
    <row r="18" spans="1:16" ht="22.5" customHeight="1" x14ac:dyDescent="0.25">
      <c r="A18" s="172" t="s">
        <v>52</v>
      </c>
      <c r="B18" s="173" t="s">
        <v>49</v>
      </c>
      <c r="C18" s="202" t="s">
        <v>34</v>
      </c>
      <c r="D18" s="164">
        <f t="shared" si="6"/>
        <v>13427400</v>
      </c>
      <c r="E18" s="175">
        <v>0</v>
      </c>
      <c r="F18" s="176">
        <v>13427400</v>
      </c>
      <c r="G18" s="176">
        <v>0</v>
      </c>
      <c r="H18" s="177">
        <v>0</v>
      </c>
      <c r="I18" s="164">
        <f t="shared" si="7"/>
        <v>706706</v>
      </c>
      <c r="J18" s="164">
        <f t="shared" si="8"/>
        <v>400504</v>
      </c>
      <c r="K18" s="203">
        <v>132167</v>
      </c>
      <c r="L18" s="183">
        <v>268337</v>
      </c>
      <c r="M18" s="204">
        <v>0</v>
      </c>
      <c r="N18" s="205">
        <v>306202</v>
      </c>
      <c r="O18" s="164">
        <f t="shared" si="9"/>
        <v>14134106</v>
      </c>
      <c r="P18" s="181">
        <v>0</v>
      </c>
    </row>
    <row r="19" spans="1:16" ht="22.5" customHeight="1" x14ac:dyDescent="0.25">
      <c r="A19" s="172" t="s">
        <v>53</v>
      </c>
      <c r="B19" s="173" t="s">
        <v>49</v>
      </c>
      <c r="C19" s="202" t="s">
        <v>34</v>
      </c>
      <c r="D19" s="164">
        <f t="shared" si="6"/>
        <v>18750000</v>
      </c>
      <c r="E19" s="175">
        <v>0</v>
      </c>
      <c r="F19" s="176">
        <v>18750000</v>
      </c>
      <c r="G19" s="176">
        <v>0</v>
      </c>
      <c r="H19" s="177">
        <v>0</v>
      </c>
      <c r="I19" s="164">
        <f t="shared" si="7"/>
        <v>986842</v>
      </c>
      <c r="J19" s="164">
        <f t="shared" si="8"/>
        <v>0</v>
      </c>
      <c r="K19" s="203">
        <v>0</v>
      </c>
      <c r="L19" s="183">
        <v>0</v>
      </c>
      <c r="M19" s="204">
        <v>0</v>
      </c>
      <c r="N19" s="205">
        <v>986842</v>
      </c>
      <c r="O19" s="164">
        <f t="shared" si="9"/>
        <v>19736842</v>
      </c>
      <c r="P19" s="181">
        <v>0</v>
      </c>
    </row>
    <row r="20" spans="1:16" ht="22.5" customHeight="1" x14ac:dyDescent="0.25">
      <c r="A20" s="172" t="s">
        <v>54</v>
      </c>
      <c r="B20" s="173" t="s">
        <v>55</v>
      </c>
      <c r="C20" s="202" t="s">
        <v>34</v>
      </c>
      <c r="D20" s="164">
        <f t="shared" si="6"/>
        <v>4625000</v>
      </c>
      <c r="E20" s="175">
        <v>0</v>
      </c>
      <c r="F20" s="176">
        <v>4625000</v>
      </c>
      <c r="G20" s="176">
        <v>0</v>
      </c>
      <c r="H20" s="177">
        <v>0</v>
      </c>
      <c r="I20" s="164">
        <f t="shared" si="7"/>
        <v>243421</v>
      </c>
      <c r="J20" s="164">
        <f t="shared" si="8"/>
        <v>0</v>
      </c>
      <c r="K20" s="203">
        <v>0</v>
      </c>
      <c r="L20" s="183">
        <v>0</v>
      </c>
      <c r="M20" s="204">
        <v>0</v>
      </c>
      <c r="N20" s="205">
        <v>243421</v>
      </c>
      <c r="O20" s="164">
        <f t="shared" si="9"/>
        <v>4868421</v>
      </c>
      <c r="P20" s="181">
        <v>0</v>
      </c>
    </row>
    <row r="21" spans="1:16" ht="22.5" customHeight="1" x14ac:dyDescent="0.25">
      <c r="A21" s="172" t="s">
        <v>56</v>
      </c>
      <c r="B21" s="173" t="s">
        <v>55</v>
      </c>
      <c r="C21" s="202" t="s">
        <v>34</v>
      </c>
      <c r="D21" s="164">
        <f t="shared" si="6"/>
        <v>57525000</v>
      </c>
      <c r="E21" s="175">
        <v>0</v>
      </c>
      <c r="F21" s="176">
        <v>57525000</v>
      </c>
      <c r="G21" s="176">
        <v>0</v>
      </c>
      <c r="H21" s="177">
        <v>0</v>
      </c>
      <c r="I21" s="164">
        <f t="shared" si="7"/>
        <v>3027632</v>
      </c>
      <c r="J21" s="164">
        <f t="shared" si="8"/>
        <v>0</v>
      </c>
      <c r="K21" s="203">
        <v>0</v>
      </c>
      <c r="L21" s="183">
        <v>0</v>
      </c>
      <c r="M21" s="204">
        <v>0</v>
      </c>
      <c r="N21" s="205">
        <v>3027632</v>
      </c>
      <c r="O21" s="164">
        <f t="shared" si="9"/>
        <v>60552632</v>
      </c>
      <c r="P21" s="181">
        <v>0</v>
      </c>
    </row>
    <row r="22" spans="1:16" ht="22.5" customHeight="1" x14ac:dyDescent="0.25">
      <c r="A22" s="172" t="s">
        <v>57</v>
      </c>
      <c r="B22" s="173" t="s">
        <v>55</v>
      </c>
      <c r="C22" s="202" t="s">
        <v>34</v>
      </c>
      <c r="D22" s="164">
        <f t="shared" si="6"/>
        <v>13175873</v>
      </c>
      <c r="E22" s="175">
        <v>0</v>
      </c>
      <c r="F22" s="176">
        <v>13175873</v>
      </c>
      <c r="G22" s="176">
        <v>0</v>
      </c>
      <c r="H22" s="177">
        <v>0</v>
      </c>
      <c r="I22" s="164">
        <f t="shared" si="7"/>
        <v>693467</v>
      </c>
      <c r="J22" s="164">
        <f t="shared" si="8"/>
        <v>242713</v>
      </c>
      <c r="K22" s="203">
        <v>0</v>
      </c>
      <c r="L22" s="183">
        <v>242713</v>
      </c>
      <c r="M22" s="204">
        <v>0</v>
      </c>
      <c r="N22" s="205">
        <v>450754</v>
      </c>
      <c r="O22" s="164">
        <f t="shared" si="9"/>
        <v>13869340</v>
      </c>
      <c r="P22" s="181">
        <v>0</v>
      </c>
    </row>
    <row r="23" spans="1:16" ht="22.5" customHeight="1" thickBot="1" x14ac:dyDescent="0.3">
      <c r="A23" s="206" t="s">
        <v>58</v>
      </c>
      <c r="B23" s="207" t="s">
        <v>55</v>
      </c>
      <c r="C23" s="208" t="s">
        <v>34</v>
      </c>
      <c r="D23" s="209">
        <f t="shared" si="6"/>
        <v>5445000</v>
      </c>
      <c r="E23" s="188">
        <v>0</v>
      </c>
      <c r="F23" s="189">
        <v>5445000</v>
      </c>
      <c r="G23" s="189">
        <v>0</v>
      </c>
      <c r="H23" s="190">
        <v>0</v>
      </c>
      <c r="I23" s="209">
        <f t="shared" si="7"/>
        <v>286579</v>
      </c>
      <c r="J23" s="209">
        <f t="shared" si="8"/>
        <v>0</v>
      </c>
      <c r="K23" s="188">
        <v>0</v>
      </c>
      <c r="L23" s="189">
        <v>0</v>
      </c>
      <c r="M23" s="190">
        <v>0</v>
      </c>
      <c r="N23" s="210">
        <v>286579</v>
      </c>
      <c r="O23" s="209">
        <f t="shared" si="9"/>
        <v>5731579</v>
      </c>
      <c r="P23" s="211">
        <v>0</v>
      </c>
    </row>
    <row r="24" spans="1:16" s="160" customFormat="1" ht="68.25" customHeight="1" thickBot="1" x14ac:dyDescent="0.3">
      <c r="A24" s="212" t="s">
        <v>60</v>
      </c>
      <c r="B24" s="213" t="s">
        <v>167</v>
      </c>
      <c r="C24" s="214" t="s">
        <v>171</v>
      </c>
      <c r="D24" s="154">
        <f>SUM(D25:D36)</f>
        <v>217768871</v>
      </c>
      <c r="E24" s="155">
        <f>SUM(E25:E36)</f>
        <v>0</v>
      </c>
      <c r="F24" s="156">
        <f t="shared" ref="F24:H24" si="10">SUM(F25:F36)</f>
        <v>217768871</v>
      </c>
      <c r="G24" s="156">
        <f t="shared" si="10"/>
        <v>0</v>
      </c>
      <c r="H24" s="157">
        <f t="shared" si="10"/>
        <v>0</v>
      </c>
      <c r="I24" s="215">
        <f t="shared" ref="I24" si="11">SUM(I25:I36)</f>
        <v>11461520</v>
      </c>
      <c r="J24" s="154">
        <f t="shared" ref="J24" si="12">SUM(J25:J36)</f>
        <v>7797439</v>
      </c>
      <c r="K24" s="155">
        <f t="shared" ref="K24" si="13">SUM(K25:K36)</f>
        <v>0</v>
      </c>
      <c r="L24" s="156">
        <f t="shared" ref="L24" si="14">SUM(L25:L36)</f>
        <v>3103202</v>
      </c>
      <c r="M24" s="157">
        <f t="shared" ref="M24" si="15">SUM(M25:M36)</f>
        <v>4694237</v>
      </c>
      <c r="N24" s="215">
        <f t="shared" ref="N24" si="16">SUM(N25:N36)</f>
        <v>3664081</v>
      </c>
      <c r="O24" s="155">
        <f t="shared" ref="O24" si="17">SUM(O25:O36)</f>
        <v>229230391</v>
      </c>
      <c r="P24" s="155">
        <f t="shared" ref="P24" si="18">SUM(P25:P36)</f>
        <v>0</v>
      </c>
    </row>
    <row r="25" spans="1:16" ht="22.5" customHeight="1" x14ac:dyDescent="0.25">
      <c r="A25" s="216" t="s">
        <v>62</v>
      </c>
      <c r="B25" s="217" t="s">
        <v>61</v>
      </c>
      <c r="C25" s="218" t="s">
        <v>34</v>
      </c>
      <c r="D25" s="164">
        <f>E25+F25+G25+H25</f>
        <v>31944592</v>
      </c>
      <c r="E25" s="165">
        <v>0</v>
      </c>
      <c r="F25" s="166">
        <v>31944592</v>
      </c>
      <c r="G25" s="166">
        <v>0</v>
      </c>
      <c r="H25" s="167">
        <v>0</v>
      </c>
      <c r="I25" s="164">
        <f>J25+N25</f>
        <v>1681294</v>
      </c>
      <c r="J25" s="168">
        <f>K25+L25+M25</f>
        <v>1631294</v>
      </c>
      <c r="K25" s="169">
        <v>0</v>
      </c>
      <c r="L25" s="166">
        <v>17518</v>
      </c>
      <c r="M25" s="170">
        <v>1613776</v>
      </c>
      <c r="N25" s="219">
        <v>50000</v>
      </c>
      <c r="O25" s="164">
        <f>D25+I25</f>
        <v>33625886</v>
      </c>
      <c r="P25" s="220">
        <v>0</v>
      </c>
    </row>
    <row r="26" spans="1:16" ht="22.5" customHeight="1" x14ac:dyDescent="0.25">
      <c r="A26" s="172" t="s">
        <v>63</v>
      </c>
      <c r="B26" s="173" t="s">
        <v>61</v>
      </c>
      <c r="C26" s="202" t="s">
        <v>34</v>
      </c>
      <c r="D26" s="164">
        <f t="shared" ref="D26:D35" si="19">E26+F26+G26+H26</f>
        <v>38432400</v>
      </c>
      <c r="E26" s="175">
        <v>0</v>
      </c>
      <c r="F26" s="176">
        <v>38432400</v>
      </c>
      <c r="G26" s="176">
        <v>0</v>
      </c>
      <c r="H26" s="177">
        <v>0</v>
      </c>
      <c r="I26" s="164">
        <f t="shared" ref="I26:I35" si="20">J26+N26</f>
        <v>2022758</v>
      </c>
      <c r="J26" s="168">
        <f t="shared" ref="J26:J35" si="21">K26+L26+M26</f>
        <v>1311277</v>
      </c>
      <c r="K26" s="178">
        <v>0</v>
      </c>
      <c r="L26" s="176">
        <v>1014687</v>
      </c>
      <c r="M26" s="179">
        <v>296590</v>
      </c>
      <c r="N26" s="180">
        <v>711481</v>
      </c>
      <c r="O26" s="164">
        <f t="shared" ref="O26:O36" si="22">D26+I26</f>
        <v>40455158</v>
      </c>
      <c r="P26" s="181">
        <v>0</v>
      </c>
    </row>
    <row r="27" spans="1:16" ht="22.5" customHeight="1" x14ac:dyDescent="0.25">
      <c r="A27" s="172" t="s">
        <v>64</v>
      </c>
      <c r="B27" s="173" t="s">
        <v>61</v>
      </c>
      <c r="C27" s="202" t="s">
        <v>34</v>
      </c>
      <c r="D27" s="164">
        <f t="shared" si="19"/>
        <v>13000000</v>
      </c>
      <c r="E27" s="175">
        <v>0</v>
      </c>
      <c r="F27" s="176">
        <v>13000000</v>
      </c>
      <c r="G27" s="176">
        <v>0</v>
      </c>
      <c r="H27" s="177">
        <v>0</v>
      </c>
      <c r="I27" s="164">
        <f t="shared" si="20"/>
        <v>684212</v>
      </c>
      <c r="J27" s="168">
        <f t="shared" si="21"/>
        <v>478948</v>
      </c>
      <c r="K27" s="178">
        <v>0</v>
      </c>
      <c r="L27" s="176">
        <v>239474</v>
      </c>
      <c r="M27" s="179">
        <v>239474</v>
      </c>
      <c r="N27" s="180">
        <v>205264</v>
      </c>
      <c r="O27" s="164">
        <f t="shared" si="22"/>
        <v>13684212</v>
      </c>
      <c r="P27" s="181">
        <v>0</v>
      </c>
    </row>
    <row r="28" spans="1:16" ht="22.5" customHeight="1" x14ac:dyDescent="0.25">
      <c r="A28" s="172" t="s">
        <v>65</v>
      </c>
      <c r="B28" s="173" t="s">
        <v>66</v>
      </c>
      <c r="C28" s="202" t="s">
        <v>34</v>
      </c>
      <c r="D28" s="164">
        <f t="shared" si="19"/>
        <v>40000000</v>
      </c>
      <c r="E28" s="175">
        <v>0</v>
      </c>
      <c r="F28" s="176">
        <v>40000000</v>
      </c>
      <c r="G28" s="176">
        <v>0</v>
      </c>
      <c r="H28" s="177">
        <v>0</v>
      </c>
      <c r="I28" s="164">
        <f t="shared" si="20"/>
        <v>2105263</v>
      </c>
      <c r="J28" s="168">
        <f t="shared" si="21"/>
        <v>1389474</v>
      </c>
      <c r="K28" s="178">
        <v>0</v>
      </c>
      <c r="L28" s="176">
        <v>694737</v>
      </c>
      <c r="M28" s="179">
        <v>694737</v>
      </c>
      <c r="N28" s="180">
        <v>715789</v>
      </c>
      <c r="O28" s="164">
        <f t="shared" si="22"/>
        <v>42105263</v>
      </c>
      <c r="P28" s="181">
        <v>0</v>
      </c>
    </row>
    <row r="29" spans="1:16" ht="22.5" customHeight="1" x14ac:dyDescent="0.25">
      <c r="A29" s="172" t="s">
        <v>67</v>
      </c>
      <c r="B29" s="173" t="s">
        <v>66</v>
      </c>
      <c r="C29" s="202" t="s">
        <v>34</v>
      </c>
      <c r="D29" s="164">
        <f t="shared" si="19"/>
        <v>10000000</v>
      </c>
      <c r="E29" s="175">
        <v>0</v>
      </c>
      <c r="F29" s="176">
        <v>10000000</v>
      </c>
      <c r="G29" s="176">
        <v>0</v>
      </c>
      <c r="H29" s="177">
        <v>0</v>
      </c>
      <c r="I29" s="164">
        <f t="shared" si="20"/>
        <v>526317</v>
      </c>
      <c r="J29" s="168">
        <f t="shared" si="21"/>
        <v>342106</v>
      </c>
      <c r="K29" s="178">
        <v>0</v>
      </c>
      <c r="L29" s="176">
        <v>184211</v>
      </c>
      <c r="M29" s="179">
        <v>157895</v>
      </c>
      <c r="N29" s="180">
        <v>184211</v>
      </c>
      <c r="O29" s="164">
        <f t="shared" si="22"/>
        <v>10526317</v>
      </c>
      <c r="P29" s="181">
        <v>0</v>
      </c>
    </row>
    <row r="30" spans="1:16" ht="22.5" customHeight="1" x14ac:dyDescent="0.25">
      <c r="A30" s="172" t="s">
        <v>68</v>
      </c>
      <c r="B30" s="173" t="s">
        <v>69</v>
      </c>
      <c r="C30" s="202" t="s">
        <v>34</v>
      </c>
      <c r="D30" s="164">
        <f t="shared" si="19"/>
        <v>23699907</v>
      </c>
      <c r="E30" s="175">
        <v>0</v>
      </c>
      <c r="F30" s="176">
        <v>23699907</v>
      </c>
      <c r="G30" s="176">
        <v>0</v>
      </c>
      <c r="H30" s="177">
        <v>0</v>
      </c>
      <c r="I30" s="164">
        <f t="shared" si="20"/>
        <v>1247363</v>
      </c>
      <c r="J30" s="168">
        <f t="shared" si="21"/>
        <v>816476</v>
      </c>
      <c r="K30" s="178">
        <v>0</v>
      </c>
      <c r="L30" s="176">
        <v>430888</v>
      </c>
      <c r="M30" s="179">
        <v>385588</v>
      </c>
      <c r="N30" s="180">
        <v>430887</v>
      </c>
      <c r="O30" s="164">
        <f t="shared" si="22"/>
        <v>24947270</v>
      </c>
      <c r="P30" s="181">
        <v>0</v>
      </c>
    </row>
    <row r="31" spans="1:16" ht="22.5" customHeight="1" x14ac:dyDescent="0.25">
      <c r="A31" s="172" t="s">
        <v>70</v>
      </c>
      <c r="B31" s="173" t="s">
        <v>69</v>
      </c>
      <c r="C31" s="202" t="s">
        <v>34</v>
      </c>
      <c r="D31" s="164">
        <f t="shared" si="19"/>
        <v>8514093</v>
      </c>
      <c r="E31" s="175">
        <v>0</v>
      </c>
      <c r="F31" s="176">
        <v>8514093</v>
      </c>
      <c r="G31" s="176">
        <v>0</v>
      </c>
      <c r="H31" s="177">
        <v>0</v>
      </c>
      <c r="I31" s="164">
        <f t="shared" si="20"/>
        <v>448110</v>
      </c>
      <c r="J31" s="168">
        <f t="shared" si="21"/>
        <v>325055</v>
      </c>
      <c r="K31" s="178">
        <v>0</v>
      </c>
      <c r="L31" s="176">
        <v>162528</v>
      </c>
      <c r="M31" s="179">
        <v>162527</v>
      </c>
      <c r="N31" s="180">
        <v>123055</v>
      </c>
      <c r="O31" s="164">
        <f t="shared" si="22"/>
        <v>8962203</v>
      </c>
      <c r="P31" s="181">
        <v>0</v>
      </c>
    </row>
    <row r="32" spans="1:16" ht="22.5" customHeight="1" x14ac:dyDescent="0.25">
      <c r="A32" s="172" t="s">
        <v>71</v>
      </c>
      <c r="B32" s="173" t="s">
        <v>69</v>
      </c>
      <c r="C32" s="202" t="s">
        <v>34</v>
      </c>
      <c r="D32" s="164">
        <f t="shared" si="19"/>
        <v>17857879</v>
      </c>
      <c r="E32" s="175">
        <v>0</v>
      </c>
      <c r="F32" s="176">
        <v>17857879</v>
      </c>
      <c r="G32" s="176">
        <v>0</v>
      </c>
      <c r="H32" s="177">
        <v>0</v>
      </c>
      <c r="I32" s="164">
        <f t="shared" si="20"/>
        <v>939888</v>
      </c>
      <c r="J32" s="168">
        <f t="shared" si="21"/>
        <v>0</v>
      </c>
      <c r="K32" s="178">
        <v>0</v>
      </c>
      <c r="L32" s="176">
        <v>0</v>
      </c>
      <c r="M32" s="179">
        <v>0</v>
      </c>
      <c r="N32" s="180">
        <v>939888</v>
      </c>
      <c r="O32" s="164">
        <f t="shared" si="22"/>
        <v>18797767</v>
      </c>
      <c r="P32" s="181">
        <v>0</v>
      </c>
    </row>
    <row r="33" spans="1:16" ht="22.5" customHeight="1" x14ac:dyDescent="0.25">
      <c r="A33" s="172" t="s">
        <v>72</v>
      </c>
      <c r="B33" s="173" t="s">
        <v>73</v>
      </c>
      <c r="C33" s="202" t="s">
        <v>34</v>
      </c>
      <c r="D33" s="164">
        <f t="shared" si="19"/>
        <v>12190336</v>
      </c>
      <c r="E33" s="175">
        <v>0</v>
      </c>
      <c r="F33" s="176">
        <v>12190336</v>
      </c>
      <c r="G33" s="176">
        <v>0</v>
      </c>
      <c r="H33" s="177">
        <v>0</v>
      </c>
      <c r="I33" s="164">
        <f t="shared" si="20"/>
        <v>641597</v>
      </c>
      <c r="J33" s="168">
        <f t="shared" si="21"/>
        <v>417038</v>
      </c>
      <c r="K33" s="178">
        <v>0</v>
      </c>
      <c r="L33" s="176">
        <v>192479</v>
      </c>
      <c r="M33" s="179">
        <v>224559</v>
      </c>
      <c r="N33" s="180">
        <v>224559</v>
      </c>
      <c r="O33" s="164">
        <f t="shared" si="22"/>
        <v>12831933</v>
      </c>
      <c r="P33" s="181">
        <v>0</v>
      </c>
    </row>
    <row r="34" spans="1:16" ht="24" customHeight="1" x14ac:dyDescent="0.25">
      <c r="A34" s="161" t="s">
        <v>74</v>
      </c>
      <c r="B34" s="173" t="s">
        <v>73</v>
      </c>
      <c r="C34" s="202" t="s">
        <v>34</v>
      </c>
      <c r="D34" s="164">
        <f t="shared" si="19"/>
        <v>1416933</v>
      </c>
      <c r="E34" s="175">
        <v>0</v>
      </c>
      <c r="F34" s="176">
        <v>1416933</v>
      </c>
      <c r="G34" s="176">
        <v>0</v>
      </c>
      <c r="H34" s="177">
        <v>0</v>
      </c>
      <c r="I34" s="164">
        <f t="shared" si="20"/>
        <v>74575</v>
      </c>
      <c r="J34" s="168">
        <f t="shared" si="21"/>
        <v>74575</v>
      </c>
      <c r="K34" s="178">
        <v>0</v>
      </c>
      <c r="L34" s="176">
        <v>74575</v>
      </c>
      <c r="M34" s="179">
        <v>0</v>
      </c>
      <c r="N34" s="180">
        <v>0</v>
      </c>
      <c r="O34" s="164">
        <f t="shared" si="22"/>
        <v>1491508</v>
      </c>
      <c r="P34" s="181">
        <v>0</v>
      </c>
    </row>
    <row r="35" spans="1:16" ht="21" customHeight="1" x14ac:dyDescent="0.25">
      <c r="A35" s="161" t="s">
        <v>75</v>
      </c>
      <c r="B35" s="186" t="s">
        <v>73</v>
      </c>
      <c r="C35" s="221" t="s">
        <v>34</v>
      </c>
      <c r="D35" s="164">
        <f t="shared" si="19"/>
        <v>5000000</v>
      </c>
      <c r="E35" s="188">
        <v>0</v>
      </c>
      <c r="F35" s="189">
        <v>5000000</v>
      </c>
      <c r="G35" s="189">
        <v>0</v>
      </c>
      <c r="H35" s="190">
        <v>0</v>
      </c>
      <c r="I35" s="164">
        <f t="shared" si="20"/>
        <v>263157</v>
      </c>
      <c r="J35" s="168">
        <f t="shared" si="21"/>
        <v>184210</v>
      </c>
      <c r="K35" s="222">
        <v>0</v>
      </c>
      <c r="L35" s="189">
        <v>92105</v>
      </c>
      <c r="M35" s="223">
        <v>92105</v>
      </c>
      <c r="N35" s="194">
        <v>78947</v>
      </c>
      <c r="O35" s="164">
        <f t="shared" si="22"/>
        <v>5263157</v>
      </c>
      <c r="P35" s="195">
        <v>0</v>
      </c>
    </row>
    <row r="36" spans="1:16" ht="22.5" customHeight="1" thickBot="1" x14ac:dyDescent="0.3">
      <c r="A36" s="161" t="s">
        <v>418</v>
      </c>
      <c r="B36" s="186" t="s">
        <v>73</v>
      </c>
      <c r="C36" s="221" t="s">
        <v>34</v>
      </c>
      <c r="D36" s="164">
        <f t="shared" ref="D36" si="23">E36+F36+G36+H36</f>
        <v>15712731</v>
      </c>
      <c r="E36" s="188">
        <v>0</v>
      </c>
      <c r="F36" s="189">
        <v>15712731</v>
      </c>
      <c r="G36" s="189">
        <v>0</v>
      </c>
      <c r="H36" s="190">
        <v>0</v>
      </c>
      <c r="I36" s="164">
        <f t="shared" ref="I36" si="24">J36+N36</f>
        <v>826986</v>
      </c>
      <c r="J36" s="168">
        <f t="shared" ref="J36" si="25">K36+L36+M36</f>
        <v>826986</v>
      </c>
      <c r="K36" s="222">
        <v>0</v>
      </c>
      <c r="L36" s="189">
        <v>0</v>
      </c>
      <c r="M36" s="223">
        <v>826986</v>
      </c>
      <c r="N36" s="194">
        <v>0</v>
      </c>
      <c r="O36" s="164">
        <f t="shared" si="22"/>
        <v>16539717</v>
      </c>
      <c r="P36" s="224"/>
    </row>
    <row r="37" spans="1:16" s="160" customFormat="1" ht="51" customHeight="1" thickBot="1" x14ac:dyDescent="0.3">
      <c r="A37" s="151" t="s">
        <v>78</v>
      </c>
      <c r="B37" s="152" t="s">
        <v>166</v>
      </c>
      <c r="C37" s="153" t="s">
        <v>171</v>
      </c>
      <c r="D37" s="154">
        <f>SUM(D38:D47)</f>
        <v>181780454</v>
      </c>
      <c r="E37" s="155">
        <f t="shared" ref="E37:P37" si="26">SUM(E38:E47)</f>
        <v>0</v>
      </c>
      <c r="F37" s="156">
        <f t="shared" si="26"/>
        <v>181780454</v>
      </c>
      <c r="G37" s="156">
        <f t="shared" si="26"/>
        <v>0</v>
      </c>
      <c r="H37" s="157">
        <f t="shared" si="26"/>
        <v>0</v>
      </c>
      <c r="I37" s="158">
        <f t="shared" si="26"/>
        <v>9567393</v>
      </c>
      <c r="J37" s="154">
        <f t="shared" si="26"/>
        <v>4449165</v>
      </c>
      <c r="K37" s="155">
        <f t="shared" si="26"/>
        <v>73661</v>
      </c>
      <c r="L37" s="156">
        <f t="shared" si="26"/>
        <v>938503</v>
      </c>
      <c r="M37" s="157">
        <f t="shared" si="26"/>
        <v>3437001</v>
      </c>
      <c r="N37" s="158">
        <f t="shared" si="26"/>
        <v>5118228</v>
      </c>
      <c r="O37" s="159">
        <f t="shared" si="26"/>
        <v>191347847</v>
      </c>
      <c r="P37" s="159">
        <f t="shared" si="26"/>
        <v>0</v>
      </c>
    </row>
    <row r="38" spans="1:16" ht="22.5" customHeight="1" x14ac:dyDescent="0.25">
      <c r="A38" s="161" t="s">
        <v>76</v>
      </c>
      <c r="B38" s="162" t="s">
        <v>77</v>
      </c>
      <c r="C38" s="198" t="s">
        <v>34</v>
      </c>
      <c r="D38" s="164">
        <f>E38+F38+G38+H38</f>
        <v>25094156</v>
      </c>
      <c r="E38" s="165">
        <v>0</v>
      </c>
      <c r="F38" s="166">
        <v>25094156</v>
      </c>
      <c r="G38" s="166">
        <v>0</v>
      </c>
      <c r="H38" s="167">
        <v>0</v>
      </c>
      <c r="I38" s="164">
        <f>J38+N38</f>
        <v>1320745</v>
      </c>
      <c r="J38" s="225">
        <f>K38+L38+M38</f>
        <v>293150</v>
      </c>
      <c r="K38" s="165">
        <v>73661</v>
      </c>
      <c r="L38" s="166">
        <v>122638</v>
      </c>
      <c r="M38" s="167">
        <v>96851</v>
      </c>
      <c r="N38" s="164">
        <v>1027595</v>
      </c>
      <c r="O38" s="164">
        <f>D38+I38</f>
        <v>26414901</v>
      </c>
      <c r="P38" s="171">
        <v>0</v>
      </c>
    </row>
    <row r="39" spans="1:16" ht="22.5" customHeight="1" x14ac:dyDescent="0.25">
      <c r="A39" s="172" t="s">
        <v>79</v>
      </c>
      <c r="B39" s="173" t="s">
        <v>77</v>
      </c>
      <c r="C39" s="202" t="s">
        <v>34</v>
      </c>
      <c r="D39" s="164">
        <f t="shared" ref="D39:D47" si="27">E39+F39+G39+H39</f>
        <v>20407579</v>
      </c>
      <c r="E39" s="175">
        <v>0</v>
      </c>
      <c r="F39" s="176">
        <v>20407579</v>
      </c>
      <c r="G39" s="176">
        <v>0</v>
      </c>
      <c r="H39" s="177">
        <v>0</v>
      </c>
      <c r="I39" s="164">
        <f t="shared" ref="I39:I47" si="28">J39+N39</f>
        <v>1074083</v>
      </c>
      <c r="J39" s="164">
        <f t="shared" ref="J39:J47" si="29">K39+L39+M39</f>
        <v>164552</v>
      </c>
      <c r="K39" s="175">
        <v>0</v>
      </c>
      <c r="L39" s="176">
        <v>69996</v>
      </c>
      <c r="M39" s="177">
        <v>94556</v>
      </c>
      <c r="N39" s="205">
        <v>909531</v>
      </c>
      <c r="O39" s="164">
        <f t="shared" ref="O39:O47" si="30">D39+I39</f>
        <v>21481662</v>
      </c>
      <c r="P39" s="181">
        <v>0</v>
      </c>
    </row>
    <row r="40" spans="1:16" ht="22.5" customHeight="1" x14ac:dyDescent="0.25">
      <c r="A40" s="172" t="s">
        <v>80</v>
      </c>
      <c r="B40" s="173" t="s">
        <v>77</v>
      </c>
      <c r="C40" s="202" t="s">
        <v>34</v>
      </c>
      <c r="D40" s="164">
        <f t="shared" si="27"/>
        <v>35219189</v>
      </c>
      <c r="E40" s="175">
        <v>0</v>
      </c>
      <c r="F40" s="176">
        <v>35219189</v>
      </c>
      <c r="G40" s="176">
        <v>0</v>
      </c>
      <c r="H40" s="177">
        <v>0</v>
      </c>
      <c r="I40" s="164">
        <f t="shared" si="28"/>
        <v>1853642</v>
      </c>
      <c r="J40" s="164">
        <f t="shared" si="29"/>
        <v>1432126</v>
      </c>
      <c r="K40" s="175">
        <v>0</v>
      </c>
      <c r="L40" s="176">
        <v>716063</v>
      </c>
      <c r="M40" s="177">
        <v>716063</v>
      </c>
      <c r="N40" s="205">
        <v>421516</v>
      </c>
      <c r="O40" s="164">
        <f t="shared" si="30"/>
        <v>37072831</v>
      </c>
      <c r="P40" s="181">
        <v>0</v>
      </c>
    </row>
    <row r="41" spans="1:16" ht="22.5" customHeight="1" x14ac:dyDescent="0.25">
      <c r="A41" s="172" t="s">
        <v>81</v>
      </c>
      <c r="B41" s="173" t="s">
        <v>77</v>
      </c>
      <c r="C41" s="202" t="s">
        <v>34</v>
      </c>
      <c r="D41" s="164">
        <f t="shared" si="27"/>
        <v>4445655</v>
      </c>
      <c r="E41" s="175">
        <v>0</v>
      </c>
      <c r="F41" s="176">
        <v>4445655</v>
      </c>
      <c r="G41" s="176">
        <v>0</v>
      </c>
      <c r="H41" s="177">
        <v>0</v>
      </c>
      <c r="I41" s="164">
        <f t="shared" si="28"/>
        <v>233982</v>
      </c>
      <c r="J41" s="164">
        <f t="shared" si="29"/>
        <v>29806</v>
      </c>
      <c r="K41" s="175">
        <v>0</v>
      </c>
      <c r="L41" s="176">
        <v>29806</v>
      </c>
      <c r="M41" s="177">
        <v>0</v>
      </c>
      <c r="N41" s="205">
        <v>204176</v>
      </c>
      <c r="O41" s="164">
        <f t="shared" si="30"/>
        <v>4679637</v>
      </c>
      <c r="P41" s="181">
        <v>0</v>
      </c>
    </row>
    <row r="42" spans="1:16" ht="22.5" customHeight="1" x14ac:dyDescent="0.25">
      <c r="A42" s="172" t="s">
        <v>82</v>
      </c>
      <c r="B42" s="173" t="s">
        <v>77</v>
      </c>
      <c r="C42" s="202" t="s">
        <v>34</v>
      </c>
      <c r="D42" s="164">
        <f t="shared" si="27"/>
        <v>10067841</v>
      </c>
      <c r="E42" s="175">
        <v>0</v>
      </c>
      <c r="F42" s="176">
        <v>10067841</v>
      </c>
      <c r="G42" s="176">
        <v>0</v>
      </c>
      <c r="H42" s="177">
        <v>0</v>
      </c>
      <c r="I42" s="164">
        <f t="shared" si="28"/>
        <v>529886</v>
      </c>
      <c r="J42" s="164">
        <f t="shared" si="29"/>
        <v>0</v>
      </c>
      <c r="K42" s="203">
        <v>0</v>
      </c>
      <c r="L42" s="183">
        <v>0</v>
      </c>
      <c r="M42" s="204">
        <v>0</v>
      </c>
      <c r="N42" s="205">
        <v>529886</v>
      </c>
      <c r="O42" s="164">
        <f t="shared" si="30"/>
        <v>10597727</v>
      </c>
      <c r="P42" s="181">
        <v>0</v>
      </c>
    </row>
    <row r="43" spans="1:16" ht="22.5" customHeight="1" x14ac:dyDescent="0.25">
      <c r="A43" s="172" t="s">
        <v>83</v>
      </c>
      <c r="B43" s="173" t="s">
        <v>77</v>
      </c>
      <c r="C43" s="202" t="s">
        <v>34</v>
      </c>
      <c r="D43" s="164">
        <f t="shared" si="27"/>
        <v>23732758</v>
      </c>
      <c r="E43" s="175">
        <v>0</v>
      </c>
      <c r="F43" s="176">
        <v>23732758</v>
      </c>
      <c r="G43" s="176">
        <v>0</v>
      </c>
      <c r="H43" s="177">
        <v>0</v>
      </c>
      <c r="I43" s="164">
        <f t="shared" si="28"/>
        <v>1249093</v>
      </c>
      <c r="J43" s="164">
        <f t="shared" si="29"/>
        <v>828780</v>
      </c>
      <c r="K43" s="203">
        <v>0</v>
      </c>
      <c r="L43" s="183">
        <v>0</v>
      </c>
      <c r="M43" s="204">
        <v>828780</v>
      </c>
      <c r="N43" s="205">
        <v>420313</v>
      </c>
      <c r="O43" s="164">
        <f t="shared" si="30"/>
        <v>24981851</v>
      </c>
      <c r="P43" s="181">
        <v>0</v>
      </c>
    </row>
    <row r="44" spans="1:16" ht="22.5" customHeight="1" x14ac:dyDescent="0.25">
      <c r="A44" s="172" t="s">
        <v>85</v>
      </c>
      <c r="B44" s="173" t="s">
        <v>84</v>
      </c>
      <c r="C44" s="202" t="s">
        <v>34</v>
      </c>
      <c r="D44" s="164">
        <f t="shared" si="27"/>
        <v>24796500</v>
      </c>
      <c r="E44" s="175">
        <v>0</v>
      </c>
      <c r="F44" s="176">
        <v>24796500</v>
      </c>
      <c r="G44" s="176">
        <v>0</v>
      </c>
      <c r="H44" s="177">
        <v>0</v>
      </c>
      <c r="I44" s="164">
        <f t="shared" si="28"/>
        <v>1305079</v>
      </c>
      <c r="J44" s="164">
        <f t="shared" si="29"/>
        <v>0</v>
      </c>
      <c r="K44" s="203">
        <v>0</v>
      </c>
      <c r="L44" s="183">
        <v>0</v>
      </c>
      <c r="M44" s="204">
        <v>0</v>
      </c>
      <c r="N44" s="205">
        <v>1305079</v>
      </c>
      <c r="O44" s="164">
        <f t="shared" si="30"/>
        <v>26101579</v>
      </c>
      <c r="P44" s="181">
        <v>0</v>
      </c>
    </row>
    <row r="45" spans="1:16" ht="22.5" customHeight="1" x14ac:dyDescent="0.25">
      <c r="A45" s="172" t="s">
        <v>86</v>
      </c>
      <c r="B45" s="173" t="s">
        <v>84</v>
      </c>
      <c r="C45" s="202" t="s">
        <v>34</v>
      </c>
      <c r="D45" s="164">
        <f t="shared" si="27"/>
        <v>0</v>
      </c>
      <c r="E45" s="175">
        <v>0</v>
      </c>
      <c r="F45" s="176">
        <v>0</v>
      </c>
      <c r="G45" s="176">
        <v>0</v>
      </c>
      <c r="H45" s="177">
        <v>0</v>
      </c>
      <c r="I45" s="164">
        <f t="shared" si="28"/>
        <v>0</v>
      </c>
      <c r="J45" s="164">
        <f t="shared" si="29"/>
        <v>0</v>
      </c>
      <c r="K45" s="203">
        <v>0</v>
      </c>
      <c r="L45" s="183">
        <v>0</v>
      </c>
      <c r="M45" s="204">
        <v>0</v>
      </c>
      <c r="N45" s="205">
        <v>0</v>
      </c>
      <c r="O45" s="164">
        <f t="shared" si="30"/>
        <v>0</v>
      </c>
      <c r="P45" s="181">
        <v>0</v>
      </c>
    </row>
    <row r="46" spans="1:16" ht="22.5" customHeight="1" x14ac:dyDescent="0.25">
      <c r="A46" s="172" t="s">
        <v>87</v>
      </c>
      <c r="B46" s="173" t="s">
        <v>84</v>
      </c>
      <c r="C46" s="202" t="s">
        <v>34</v>
      </c>
      <c r="D46" s="164">
        <f t="shared" si="27"/>
        <v>0</v>
      </c>
      <c r="E46" s="175">
        <v>0</v>
      </c>
      <c r="F46" s="176">
        <v>0</v>
      </c>
      <c r="G46" s="176">
        <v>0</v>
      </c>
      <c r="H46" s="177">
        <v>0</v>
      </c>
      <c r="I46" s="164">
        <f t="shared" si="28"/>
        <v>0</v>
      </c>
      <c r="J46" s="164">
        <f t="shared" si="29"/>
        <v>0</v>
      </c>
      <c r="K46" s="203">
        <v>0</v>
      </c>
      <c r="L46" s="183">
        <v>0</v>
      </c>
      <c r="M46" s="204">
        <v>0</v>
      </c>
      <c r="N46" s="205">
        <v>0</v>
      </c>
      <c r="O46" s="164">
        <f t="shared" si="30"/>
        <v>0</v>
      </c>
      <c r="P46" s="181">
        <v>0</v>
      </c>
    </row>
    <row r="47" spans="1:16" ht="26.25" customHeight="1" thickBot="1" x14ac:dyDescent="0.3">
      <c r="A47" s="185" t="s">
        <v>88</v>
      </c>
      <c r="B47" s="186" t="s">
        <v>84</v>
      </c>
      <c r="C47" s="221" t="s">
        <v>34</v>
      </c>
      <c r="D47" s="164">
        <f t="shared" si="27"/>
        <v>38016776</v>
      </c>
      <c r="E47" s="188">
        <v>0</v>
      </c>
      <c r="F47" s="189">
        <v>38016776</v>
      </c>
      <c r="G47" s="189">
        <v>0</v>
      </c>
      <c r="H47" s="190">
        <v>0</v>
      </c>
      <c r="I47" s="164">
        <f t="shared" si="28"/>
        <v>2000883</v>
      </c>
      <c r="J47" s="226">
        <f t="shared" si="29"/>
        <v>1700751</v>
      </c>
      <c r="K47" s="227">
        <v>0</v>
      </c>
      <c r="L47" s="192">
        <v>0</v>
      </c>
      <c r="M47" s="228">
        <v>1700751</v>
      </c>
      <c r="N47" s="229">
        <v>300132</v>
      </c>
      <c r="O47" s="164">
        <f t="shared" si="30"/>
        <v>40017659</v>
      </c>
      <c r="P47" s="195">
        <v>0</v>
      </c>
    </row>
    <row r="48" spans="1:16" s="160" customFormat="1" ht="48" customHeight="1" thickBot="1" x14ac:dyDescent="0.3">
      <c r="A48" s="230" t="s">
        <v>90</v>
      </c>
      <c r="B48" s="231" t="s">
        <v>91</v>
      </c>
      <c r="C48" s="214" t="s">
        <v>171</v>
      </c>
      <c r="D48" s="159">
        <f>SUM(D49:D51)</f>
        <v>123073609</v>
      </c>
      <c r="E48" s="155">
        <f t="shared" ref="E48:P48" si="31">SUM(E49:E51)</f>
        <v>0</v>
      </c>
      <c r="F48" s="156">
        <f t="shared" si="31"/>
        <v>123073609</v>
      </c>
      <c r="G48" s="156">
        <f t="shared" si="31"/>
        <v>0</v>
      </c>
      <c r="H48" s="157">
        <f t="shared" si="31"/>
        <v>0</v>
      </c>
      <c r="I48" s="159">
        <f t="shared" si="31"/>
        <v>6477559</v>
      </c>
      <c r="J48" s="232">
        <f t="shared" si="31"/>
        <v>6153680</v>
      </c>
      <c r="K48" s="155">
        <f t="shared" si="31"/>
        <v>724420</v>
      </c>
      <c r="L48" s="156">
        <f t="shared" si="31"/>
        <v>2146628</v>
      </c>
      <c r="M48" s="157">
        <f t="shared" si="31"/>
        <v>3282632</v>
      </c>
      <c r="N48" s="233">
        <f t="shared" si="31"/>
        <v>323879</v>
      </c>
      <c r="O48" s="159">
        <f t="shared" si="31"/>
        <v>129551168</v>
      </c>
      <c r="P48" s="234">
        <f t="shared" si="31"/>
        <v>0</v>
      </c>
    </row>
    <row r="49" spans="1:16" ht="22.5" customHeight="1" x14ac:dyDescent="0.25">
      <c r="A49" s="216" t="s">
        <v>89</v>
      </c>
      <c r="B49" s="217" t="s">
        <v>91</v>
      </c>
      <c r="C49" s="218" t="s">
        <v>34</v>
      </c>
      <c r="D49" s="164">
        <f>E49+F49+G49+H49</f>
        <v>85053016</v>
      </c>
      <c r="E49" s="165">
        <v>0</v>
      </c>
      <c r="F49" s="166">
        <v>85053016</v>
      </c>
      <c r="G49" s="166">
        <v>0</v>
      </c>
      <c r="H49" s="167">
        <v>0</v>
      </c>
      <c r="I49" s="164">
        <f>J49+N49</f>
        <v>4476475</v>
      </c>
      <c r="J49" s="225">
        <f>K49+L49+M49</f>
        <v>4178861</v>
      </c>
      <c r="K49" s="199">
        <v>724420</v>
      </c>
      <c r="L49" s="200">
        <v>1474684</v>
      </c>
      <c r="M49" s="201">
        <v>1979757</v>
      </c>
      <c r="N49" s="225">
        <v>297614</v>
      </c>
      <c r="O49" s="164">
        <f>D49+I49</f>
        <v>89529491</v>
      </c>
      <c r="P49" s="220">
        <v>0</v>
      </c>
    </row>
    <row r="50" spans="1:16" ht="22.5" customHeight="1" x14ac:dyDescent="0.25">
      <c r="A50" s="172" t="s">
        <v>92</v>
      </c>
      <c r="B50" s="173" t="s">
        <v>91</v>
      </c>
      <c r="C50" s="202" t="s">
        <v>34</v>
      </c>
      <c r="D50" s="164">
        <f t="shared" ref="D50:D51" si="32">E50+F50+G50+H50</f>
        <v>37795907</v>
      </c>
      <c r="E50" s="165">
        <v>0</v>
      </c>
      <c r="F50" s="166">
        <v>37795907</v>
      </c>
      <c r="G50" s="166">
        <v>0</v>
      </c>
      <c r="H50" s="167">
        <v>0</v>
      </c>
      <c r="I50" s="164">
        <f t="shared" ref="I50:I51" si="33">J50+N50</f>
        <v>1989258</v>
      </c>
      <c r="J50" s="164">
        <f t="shared" ref="J50:J51" si="34">K50+L50+M50</f>
        <v>1962993</v>
      </c>
      <c r="K50" s="199">
        <v>0</v>
      </c>
      <c r="L50" s="200">
        <v>660118</v>
      </c>
      <c r="M50" s="201">
        <v>1302875</v>
      </c>
      <c r="N50" s="164">
        <v>26265</v>
      </c>
      <c r="O50" s="164">
        <f t="shared" ref="O50:O51" si="35">D50+I50</f>
        <v>39785165</v>
      </c>
      <c r="P50" s="181">
        <v>0</v>
      </c>
    </row>
    <row r="51" spans="1:16" ht="22.5" customHeight="1" thickBot="1" x14ac:dyDescent="0.3">
      <c r="A51" s="185" t="s">
        <v>93</v>
      </c>
      <c r="B51" s="186" t="s">
        <v>91</v>
      </c>
      <c r="C51" s="221" t="s">
        <v>34</v>
      </c>
      <c r="D51" s="164">
        <f t="shared" si="32"/>
        <v>224686</v>
      </c>
      <c r="E51" s="235">
        <v>0</v>
      </c>
      <c r="F51" s="236">
        <v>224686</v>
      </c>
      <c r="G51" s="236">
        <v>0</v>
      </c>
      <c r="H51" s="237">
        <v>0</v>
      </c>
      <c r="I51" s="164">
        <f t="shared" si="33"/>
        <v>11826</v>
      </c>
      <c r="J51" s="226">
        <f t="shared" si="34"/>
        <v>11826</v>
      </c>
      <c r="K51" s="235">
        <v>0</v>
      </c>
      <c r="L51" s="236">
        <v>11826</v>
      </c>
      <c r="M51" s="237">
        <v>0</v>
      </c>
      <c r="N51" s="209">
        <v>0</v>
      </c>
      <c r="O51" s="164">
        <f t="shared" si="35"/>
        <v>236512</v>
      </c>
      <c r="P51" s="195">
        <v>0</v>
      </c>
    </row>
    <row r="52" spans="1:16" s="160" customFormat="1" ht="51" customHeight="1" thickBot="1" x14ac:dyDescent="0.3">
      <c r="A52" s="151" t="s">
        <v>94</v>
      </c>
      <c r="B52" s="152" t="s">
        <v>95</v>
      </c>
      <c r="C52" s="153" t="s">
        <v>171</v>
      </c>
      <c r="D52" s="154">
        <f>SUM(D53:D55)</f>
        <v>228584811</v>
      </c>
      <c r="E52" s="155">
        <f t="shared" ref="E52:P52" si="36">SUM(E53:E55)</f>
        <v>0</v>
      </c>
      <c r="F52" s="156">
        <f t="shared" si="36"/>
        <v>228584811</v>
      </c>
      <c r="G52" s="156">
        <f t="shared" si="36"/>
        <v>0</v>
      </c>
      <c r="H52" s="157">
        <f t="shared" si="36"/>
        <v>0</v>
      </c>
      <c r="I52" s="158">
        <f t="shared" si="36"/>
        <v>12030780</v>
      </c>
      <c r="J52" s="154">
        <f t="shared" si="36"/>
        <v>11429241</v>
      </c>
      <c r="K52" s="155">
        <f t="shared" si="36"/>
        <v>5875419</v>
      </c>
      <c r="L52" s="156">
        <f t="shared" si="36"/>
        <v>5396930</v>
      </c>
      <c r="M52" s="157">
        <f t="shared" si="36"/>
        <v>156892</v>
      </c>
      <c r="N52" s="158">
        <f t="shared" si="36"/>
        <v>601539</v>
      </c>
      <c r="O52" s="159">
        <f t="shared" si="36"/>
        <v>240615591</v>
      </c>
      <c r="P52" s="159">
        <f t="shared" si="36"/>
        <v>0</v>
      </c>
    </row>
    <row r="53" spans="1:16" ht="22.5" customHeight="1" x14ac:dyDescent="0.25">
      <c r="A53" s="238" t="s">
        <v>96</v>
      </c>
      <c r="B53" s="162" t="s">
        <v>95</v>
      </c>
      <c r="C53" s="198" t="s">
        <v>34</v>
      </c>
      <c r="D53" s="164">
        <f>E53+F53+G53+H53</f>
        <v>160077681</v>
      </c>
      <c r="E53" s="165">
        <v>0</v>
      </c>
      <c r="F53" s="166">
        <v>160077681</v>
      </c>
      <c r="G53" s="166">
        <v>0</v>
      </c>
      <c r="H53" s="167">
        <v>0</v>
      </c>
      <c r="I53" s="164">
        <f>J53+N53</f>
        <v>8425141</v>
      </c>
      <c r="J53" s="225">
        <f>K53+L53+M53</f>
        <v>8425141</v>
      </c>
      <c r="K53" s="165">
        <v>5875419</v>
      </c>
      <c r="L53" s="166">
        <v>2442830</v>
      </c>
      <c r="M53" s="167">
        <v>106892</v>
      </c>
      <c r="N53" s="164">
        <v>0</v>
      </c>
      <c r="O53" s="164">
        <f>D53+I53</f>
        <v>168502822</v>
      </c>
      <c r="P53" s="171">
        <v>0</v>
      </c>
    </row>
    <row r="54" spans="1:16" ht="22.5" customHeight="1" x14ac:dyDescent="0.25">
      <c r="A54" s="239" t="s">
        <v>97</v>
      </c>
      <c r="B54" s="173" t="s">
        <v>95</v>
      </c>
      <c r="C54" s="202" t="s">
        <v>34</v>
      </c>
      <c r="D54" s="164">
        <f t="shared" ref="D54:D55" si="37">E54+F54+G54+H54</f>
        <v>34287721</v>
      </c>
      <c r="E54" s="165">
        <v>0</v>
      </c>
      <c r="F54" s="166">
        <v>34287721</v>
      </c>
      <c r="G54" s="166">
        <v>0</v>
      </c>
      <c r="H54" s="167">
        <v>0</v>
      </c>
      <c r="I54" s="164">
        <f t="shared" ref="I54:I55" si="38">J54+N54</f>
        <v>1804617</v>
      </c>
      <c r="J54" s="164">
        <f t="shared" ref="J54:J55" si="39">K54+L54+M54</f>
        <v>1804617</v>
      </c>
      <c r="K54" s="165">
        <v>0</v>
      </c>
      <c r="L54" s="166">
        <v>1754617</v>
      </c>
      <c r="M54" s="167">
        <v>50000</v>
      </c>
      <c r="N54" s="164">
        <v>0</v>
      </c>
      <c r="O54" s="164">
        <f t="shared" ref="O54:O55" si="40">D54+I54</f>
        <v>36092338</v>
      </c>
      <c r="P54" s="171">
        <v>0</v>
      </c>
    </row>
    <row r="55" spans="1:16" ht="22.5" customHeight="1" thickBot="1" x14ac:dyDescent="0.3">
      <c r="A55" s="240" t="s">
        <v>98</v>
      </c>
      <c r="B55" s="207" t="s">
        <v>95</v>
      </c>
      <c r="C55" s="221" t="s">
        <v>34</v>
      </c>
      <c r="D55" s="164">
        <f t="shared" si="37"/>
        <v>34219409</v>
      </c>
      <c r="E55" s="235">
        <v>0</v>
      </c>
      <c r="F55" s="236">
        <v>34219409</v>
      </c>
      <c r="G55" s="236">
        <v>0</v>
      </c>
      <c r="H55" s="237">
        <v>0</v>
      </c>
      <c r="I55" s="164">
        <f t="shared" si="38"/>
        <v>1801022</v>
      </c>
      <c r="J55" s="226">
        <f t="shared" si="39"/>
        <v>1199483</v>
      </c>
      <c r="K55" s="235">
        <v>0</v>
      </c>
      <c r="L55" s="236">
        <v>1199483</v>
      </c>
      <c r="M55" s="237">
        <v>0</v>
      </c>
      <c r="N55" s="209">
        <v>601539</v>
      </c>
      <c r="O55" s="164">
        <f t="shared" si="40"/>
        <v>36020431</v>
      </c>
      <c r="P55" s="224">
        <v>0</v>
      </c>
    </row>
    <row r="56" spans="1:16" s="160" customFormat="1" ht="67.5" customHeight="1" thickBot="1" x14ac:dyDescent="0.3">
      <c r="A56" s="151" t="s">
        <v>99</v>
      </c>
      <c r="B56" s="241" t="s">
        <v>168</v>
      </c>
      <c r="C56" s="153" t="s">
        <v>171</v>
      </c>
      <c r="D56" s="154">
        <f>SUM(D57:D66)</f>
        <v>231685086</v>
      </c>
      <c r="E56" s="155">
        <f t="shared" ref="E56:P56" si="41">SUM(E57:E66)</f>
        <v>0</v>
      </c>
      <c r="F56" s="156">
        <f t="shared" si="41"/>
        <v>231685086</v>
      </c>
      <c r="G56" s="156">
        <f t="shared" si="41"/>
        <v>0</v>
      </c>
      <c r="H56" s="157">
        <f t="shared" si="41"/>
        <v>0</v>
      </c>
      <c r="I56" s="158">
        <f t="shared" si="41"/>
        <v>12193952</v>
      </c>
      <c r="J56" s="154">
        <f t="shared" si="41"/>
        <v>8518283</v>
      </c>
      <c r="K56" s="155">
        <f t="shared" si="41"/>
        <v>1910566</v>
      </c>
      <c r="L56" s="156">
        <f t="shared" si="41"/>
        <v>6002577</v>
      </c>
      <c r="M56" s="157">
        <f t="shared" si="41"/>
        <v>605140</v>
      </c>
      <c r="N56" s="158">
        <f t="shared" si="41"/>
        <v>3675669</v>
      </c>
      <c r="O56" s="159">
        <f t="shared" si="41"/>
        <v>243879038</v>
      </c>
      <c r="P56" s="159">
        <f t="shared" si="41"/>
        <v>0</v>
      </c>
    </row>
    <row r="57" spans="1:16" ht="22.5" customHeight="1" x14ac:dyDescent="0.25">
      <c r="A57" s="242" t="s">
        <v>101</v>
      </c>
      <c r="B57" s="198" t="s">
        <v>100</v>
      </c>
      <c r="C57" s="162" t="s">
        <v>34</v>
      </c>
      <c r="D57" s="164">
        <f>E57+F57+G57+H57</f>
        <v>8241688</v>
      </c>
      <c r="E57" s="165">
        <v>0</v>
      </c>
      <c r="F57" s="166">
        <v>8241688</v>
      </c>
      <c r="G57" s="166">
        <v>0</v>
      </c>
      <c r="H57" s="167">
        <v>0</v>
      </c>
      <c r="I57" s="164">
        <f>J57+N57</f>
        <v>433773</v>
      </c>
      <c r="J57" s="225">
        <f>K57+L57+M57</f>
        <v>433773</v>
      </c>
      <c r="K57" s="165">
        <v>0</v>
      </c>
      <c r="L57" s="166">
        <v>433773</v>
      </c>
      <c r="M57" s="167">
        <v>0</v>
      </c>
      <c r="N57" s="164">
        <v>0</v>
      </c>
      <c r="O57" s="164">
        <f>D57+I57</f>
        <v>8675461</v>
      </c>
      <c r="P57" s="171">
        <v>0</v>
      </c>
    </row>
    <row r="58" spans="1:16" ht="22.5" customHeight="1" x14ac:dyDescent="0.25">
      <c r="A58" s="243" t="s">
        <v>102</v>
      </c>
      <c r="B58" s="202" t="s">
        <v>100</v>
      </c>
      <c r="C58" s="173" t="s">
        <v>34</v>
      </c>
      <c r="D58" s="164">
        <f t="shared" ref="D58:D66" si="42">E58+F58+G58+H58</f>
        <v>2340283</v>
      </c>
      <c r="E58" s="165">
        <v>0</v>
      </c>
      <c r="F58" s="166">
        <v>2340283</v>
      </c>
      <c r="G58" s="166">
        <v>0</v>
      </c>
      <c r="H58" s="167">
        <v>0</v>
      </c>
      <c r="I58" s="164">
        <f t="shared" ref="I58:I66" si="43">J58+N58</f>
        <v>123173</v>
      </c>
      <c r="J58" s="164">
        <f t="shared" ref="J58:J66" si="44">K58+L58+M58</f>
        <v>123173</v>
      </c>
      <c r="K58" s="165">
        <v>0</v>
      </c>
      <c r="L58" s="166">
        <v>123173</v>
      </c>
      <c r="M58" s="167">
        <v>0</v>
      </c>
      <c r="N58" s="164">
        <v>0</v>
      </c>
      <c r="O58" s="164">
        <f t="shared" ref="O58:O66" si="45">D58+I58</f>
        <v>2463456</v>
      </c>
      <c r="P58" s="171">
        <v>0</v>
      </c>
    </row>
    <row r="59" spans="1:16" ht="22.5" customHeight="1" x14ac:dyDescent="0.25">
      <c r="A59" s="243" t="s">
        <v>103</v>
      </c>
      <c r="B59" s="202" t="s">
        <v>100</v>
      </c>
      <c r="C59" s="173" t="s">
        <v>34</v>
      </c>
      <c r="D59" s="164">
        <f t="shared" si="42"/>
        <v>8435114</v>
      </c>
      <c r="E59" s="165">
        <v>0</v>
      </c>
      <c r="F59" s="166">
        <v>8435114</v>
      </c>
      <c r="G59" s="166">
        <v>0</v>
      </c>
      <c r="H59" s="167">
        <v>0</v>
      </c>
      <c r="I59" s="164">
        <f t="shared" si="43"/>
        <v>443953</v>
      </c>
      <c r="J59" s="164">
        <f t="shared" si="44"/>
        <v>443953</v>
      </c>
      <c r="K59" s="165">
        <v>0</v>
      </c>
      <c r="L59" s="166">
        <v>421755</v>
      </c>
      <c r="M59" s="167">
        <v>22198</v>
      </c>
      <c r="N59" s="164">
        <v>0</v>
      </c>
      <c r="O59" s="164">
        <f t="shared" si="45"/>
        <v>8879067</v>
      </c>
      <c r="P59" s="171">
        <v>0</v>
      </c>
    </row>
    <row r="60" spans="1:16" ht="22.5" customHeight="1" x14ac:dyDescent="0.25">
      <c r="A60" s="243" t="s">
        <v>104</v>
      </c>
      <c r="B60" s="202" t="s">
        <v>100</v>
      </c>
      <c r="C60" s="173" t="s">
        <v>34</v>
      </c>
      <c r="D60" s="164">
        <f t="shared" si="42"/>
        <v>1137307</v>
      </c>
      <c r="E60" s="165">
        <v>0</v>
      </c>
      <c r="F60" s="166">
        <v>1137307</v>
      </c>
      <c r="G60" s="166">
        <v>0</v>
      </c>
      <c r="H60" s="201">
        <v>0</v>
      </c>
      <c r="I60" s="164">
        <f t="shared" si="43"/>
        <v>59858</v>
      </c>
      <c r="J60" s="164">
        <f t="shared" si="44"/>
        <v>30707</v>
      </c>
      <c r="K60" s="199">
        <v>0</v>
      </c>
      <c r="L60" s="200">
        <v>0</v>
      </c>
      <c r="M60" s="201">
        <v>30707</v>
      </c>
      <c r="N60" s="244">
        <v>29151</v>
      </c>
      <c r="O60" s="164">
        <f t="shared" si="45"/>
        <v>1197165</v>
      </c>
      <c r="P60" s="171">
        <v>0</v>
      </c>
    </row>
    <row r="61" spans="1:16" ht="24" customHeight="1" x14ac:dyDescent="0.25">
      <c r="A61" s="243" t="s">
        <v>105</v>
      </c>
      <c r="B61" s="202" t="s">
        <v>100</v>
      </c>
      <c r="C61" s="173" t="s">
        <v>34</v>
      </c>
      <c r="D61" s="164">
        <f t="shared" si="42"/>
        <v>16406547</v>
      </c>
      <c r="E61" s="165">
        <v>0</v>
      </c>
      <c r="F61" s="166">
        <v>16406547</v>
      </c>
      <c r="G61" s="166">
        <v>0</v>
      </c>
      <c r="H61" s="201">
        <v>0</v>
      </c>
      <c r="I61" s="164">
        <f t="shared" si="43"/>
        <v>863502</v>
      </c>
      <c r="J61" s="164">
        <f t="shared" si="44"/>
        <v>820327</v>
      </c>
      <c r="K61" s="199">
        <v>0</v>
      </c>
      <c r="L61" s="200">
        <v>733977</v>
      </c>
      <c r="M61" s="201">
        <v>86350</v>
      </c>
      <c r="N61" s="244">
        <v>43175</v>
      </c>
      <c r="O61" s="164">
        <f t="shared" si="45"/>
        <v>17270049</v>
      </c>
      <c r="P61" s="171">
        <v>0</v>
      </c>
    </row>
    <row r="62" spans="1:16" ht="26.25" customHeight="1" x14ac:dyDescent="0.25">
      <c r="A62" s="243" t="s">
        <v>106</v>
      </c>
      <c r="B62" s="202" t="s">
        <v>107</v>
      </c>
      <c r="C62" s="173" t="s">
        <v>34</v>
      </c>
      <c r="D62" s="164">
        <f t="shared" si="42"/>
        <v>19929623</v>
      </c>
      <c r="E62" s="165">
        <v>0</v>
      </c>
      <c r="F62" s="166">
        <v>19929623</v>
      </c>
      <c r="G62" s="166">
        <v>0</v>
      </c>
      <c r="H62" s="201">
        <v>0</v>
      </c>
      <c r="I62" s="164">
        <f t="shared" si="43"/>
        <v>1048928</v>
      </c>
      <c r="J62" s="164">
        <f t="shared" si="44"/>
        <v>742371</v>
      </c>
      <c r="K62" s="199">
        <v>403544</v>
      </c>
      <c r="L62" s="200">
        <v>338827</v>
      </c>
      <c r="M62" s="201">
        <v>0</v>
      </c>
      <c r="N62" s="244">
        <v>306557</v>
      </c>
      <c r="O62" s="164">
        <f t="shared" si="45"/>
        <v>20978551</v>
      </c>
      <c r="P62" s="171">
        <v>0</v>
      </c>
    </row>
    <row r="63" spans="1:16" ht="25.5" customHeight="1" x14ac:dyDescent="0.25">
      <c r="A63" s="243" t="s">
        <v>108</v>
      </c>
      <c r="B63" s="202" t="s">
        <v>107</v>
      </c>
      <c r="C63" s="173" t="s">
        <v>34</v>
      </c>
      <c r="D63" s="164">
        <f t="shared" si="42"/>
        <v>2193453</v>
      </c>
      <c r="E63" s="165">
        <v>0</v>
      </c>
      <c r="F63" s="166">
        <v>2193453</v>
      </c>
      <c r="G63" s="166">
        <v>0</v>
      </c>
      <c r="H63" s="201">
        <v>0</v>
      </c>
      <c r="I63" s="164">
        <f t="shared" si="43"/>
        <v>115445</v>
      </c>
      <c r="J63" s="164">
        <f t="shared" si="44"/>
        <v>115445</v>
      </c>
      <c r="K63" s="199">
        <v>0</v>
      </c>
      <c r="L63" s="200">
        <v>115445</v>
      </c>
      <c r="M63" s="201">
        <v>0</v>
      </c>
      <c r="N63" s="244">
        <v>0</v>
      </c>
      <c r="O63" s="164">
        <f t="shared" si="45"/>
        <v>2308898</v>
      </c>
      <c r="P63" s="171">
        <v>0</v>
      </c>
    </row>
    <row r="64" spans="1:16" ht="21.75" customHeight="1" x14ac:dyDescent="0.25">
      <c r="A64" s="243" t="s">
        <v>109</v>
      </c>
      <c r="B64" s="202" t="s">
        <v>110</v>
      </c>
      <c r="C64" s="173" t="s">
        <v>34</v>
      </c>
      <c r="D64" s="164">
        <f t="shared" si="42"/>
        <v>68536073</v>
      </c>
      <c r="E64" s="165">
        <v>0</v>
      </c>
      <c r="F64" s="166">
        <v>68536073</v>
      </c>
      <c r="G64" s="166">
        <v>0</v>
      </c>
      <c r="H64" s="201">
        <v>0</v>
      </c>
      <c r="I64" s="164">
        <f t="shared" si="43"/>
        <v>3607162</v>
      </c>
      <c r="J64" s="164">
        <f t="shared" si="44"/>
        <v>3021671</v>
      </c>
      <c r="K64" s="199">
        <v>1265198</v>
      </c>
      <c r="L64" s="200">
        <v>1393469</v>
      </c>
      <c r="M64" s="201">
        <v>363004</v>
      </c>
      <c r="N64" s="244">
        <v>585491</v>
      </c>
      <c r="O64" s="164">
        <f t="shared" si="45"/>
        <v>72143235</v>
      </c>
      <c r="P64" s="171">
        <v>0</v>
      </c>
    </row>
    <row r="65" spans="1:23" ht="22.5" customHeight="1" x14ac:dyDescent="0.25">
      <c r="A65" s="243" t="s">
        <v>111</v>
      </c>
      <c r="B65" s="202" t="s">
        <v>123</v>
      </c>
      <c r="C65" s="173" t="s">
        <v>34</v>
      </c>
      <c r="D65" s="164">
        <f t="shared" si="42"/>
        <v>63519000</v>
      </c>
      <c r="E65" s="165">
        <v>0</v>
      </c>
      <c r="F65" s="166">
        <v>63519000</v>
      </c>
      <c r="G65" s="166">
        <v>0</v>
      </c>
      <c r="H65" s="201">
        <v>0</v>
      </c>
      <c r="I65" s="164">
        <f t="shared" si="43"/>
        <v>3343105</v>
      </c>
      <c r="J65" s="164">
        <f t="shared" si="44"/>
        <v>1671552</v>
      </c>
      <c r="K65" s="199">
        <v>0</v>
      </c>
      <c r="L65" s="200">
        <v>1629763</v>
      </c>
      <c r="M65" s="201">
        <v>41789</v>
      </c>
      <c r="N65" s="244">
        <v>1671553</v>
      </c>
      <c r="O65" s="164">
        <f t="shared" si="45"/>
        <v>66862105</v>
      </c>
      <c r="P65" s="171">
        <v>0</v>
      </c>
    </row>
    <row r="66" spans="1:23" ht="22.5" customHeight="1" thickBot="1" x14ac:dyDescent="0.3">
      <c r="A66" s="245" t="s">
        <v>112</v>
      </c>
      <c r="B66" s="221" t="s">
        <v>123</v>
      </c>
      <c r="C66" s="186" t="s">
        <v>34</v>
      </c>
      <c r="D66" s="164">
        <f t="shared" si="42"/>
        <v>40945998</v>
      </c>
      <c r="E66" s="235">
        <v>0</v>
      </c>
      <c r="F66" s="236">
        <v>40945998</v>
      </c>
      <c r="G66" s="236">
        <v>0</v>
      </c>
      <c r="H66" s="246">
        <v>0</v>
      </c>
      <c r="I66" s="164">
        <f t="shared" si="43"/>
        <v>2155053</v>
      </c>
      <c r="J66" s="226">
        <f t="shared" si="44"/>
        <v>1115311</v>
      </c>
      <c r="K66" s="247">
        <v>241824</v>
      </c>
      <c r="L66" s="248">
        <v>812395</v>
      </c>
      <c r="M66" s="246">
        <v>61092</v>
      </c>
      <c r="N66" s="249">
        <v>1039742</v>
      </c>
      <c r="O66" s="164">
        <f t="shared" si="45"/>
        <v>43101051</v>
      </c>
      <c r="P66" s="224">
        <v>0</v>
      </c>
    </row>
    <row r="67" spans="1:23" ht="84" customHeight="1" thickBot="1" x14ac:dyDescent="0.3">
      <c r="A67" s="151" t="s">
        <v>125</v>
      </c>
      <c r="B67" s="250" t="s">
        <v>126</v>
      </c>
      <c r="C67" s="153" t="s">
        <v>171</v>
      </c>
      <c r="D67" s="154">
        <f>SUM(D68:D76)</f>
        <v>248410125</v>
      </c>
      <c r="E67" s="155">
        <f t="shared" ref="E67:P67" si="46">SUM(E68:E76)</f>
        <v>0</v>
      </c>
      <c r="F67" s="156">
        <f t="shared" si="46"/>
        <v>0</v>
      </c>
      <c r="G67" s="156">
        <f t="shared" si="46"/>
        <v>248410125</v>
      </c>
      <c r="H67" s="157">
        <f t="shared" si="46"/>
        <v>0</v>
      </c>
      <c r="I67" s="158">
        <f t="shared" si="46"/>
        <v>13074218</v>
      </c>
      <c r="J67" s="154">
        <f t="shared" si="46"/>
        <v>11545877</v>
      </c>
      <c r="K67" s="155">
        <f t="shared" si="46"/>
        <v>7844529</v>
      </c>
      <c r="L67" s="156">
        <f t="shared" si="46"/>
        <v>2850060</v>
      </c>
      <c r="M67" s="157">
        <f t="shared" si="46"/>
        <v>851288</v>
      </c>
      <c r="N67" s="158">
        <f t="shared" si="46"/>
        <v>1528341</v>
      </c>
      <c r="O67" s="159">
        <f t="shared" si="46"/>
        <v>261484343</v>
      </c>
      <c r="P67" s="159">
        <f t="shared" si="46"/>
        <v>0</v>
      </c>
    </row>
    <row r="68" spans="1:23" ht="22.5" customHeight="1" x14ac:dyDescent="0.25">
      <c r="A68" s="251" t="s">
        <v>127</v>
      </c>
      <c r="B68" s="252" t="s">
        <v>128</v>
      </c>
      <c r="C68" s="253" t="s">
        <v>34</v>
      </c>
      <c r="D68" s="164">
        <f>E68+F68+G68+H68</f>
        <v>27772375</v>
      </c>
      <c r="E68" s="199">
        <v>0</v>
      </c>
      <c r="F68" s="200">
        <v>0</v>
      </c>
      <c r="G68" s="200">
        <v>27772375</v>
      </c>
      <c r="H68" s="201">
        <v>0</v>
      </c>
      <c r="I68" s="164">
        <f>J68+N68</f>
        <v>1461704</v>
      </c>
      <c r="J68" s="225">
        <f>K68+L68+M68</f>
        <v>1114259</v>
      </c>
      <c r="K68" s="199">
        <v>877022</v>
      </c>
      <c r="L68" s="200">
        <v>208003</v>
      </c>
      <c r="M68" s="201">
        <v>29234</v>
      </c>
      <c r="N68" s="254">
        <v>347445</v>
      </c>
      <c r="O68" s="164">
        <f>D68+I68</f>
        <v>29234079</v>
      </c>
      <c r="P68" s="254">
        <v>0</v>
      </c>
      <c r="T68" s="27"/>
    </row>
    <row r="69" spans="1:23" ht="22.5" customHeight="1" x14ac:dyDescent="0.25">
      <c r="A69" s="255" t="s">
        <v>129</v>
      </c>
      <c r="B69" s="256" t="s">
        <v>128</v>
      </c>
      <c r="C69" s="257" t="s">
        <v>34</v>
      </c>
      <c r="D69" s="164">
        <f t="shared" ref="D69:D76" si="47">E69+F69+G69+H69</f>
        <v>17209440</v>
      </c>
      <c r="E69" s="203">
        <v>0</v>
      </c>
      <c r="F69" s="183">
        <v>0</v>
      </c>
      <c r="G69" s="183">
        <v>17209440</v>
      </c>
      <c r="H69" s="204">
        <v>0</v>
      </c>
      <c r="I69" s="164">
        <f t="shared" ref="I69:I76" si="48">J69+N69</f>
        <v>905760</v>
      </c>
      <c r="J69" s="164">
        <f t="shared" ref="J69:J76" si="49">K69+L69+M69</f>
        <v>769896</v>
      </c>
      <c r="K69" s="203">
        <v>543456</v>
      </c>
      <c r="L69" s="183">
        <v>181152</v>
      </c>
      <c r="M69" s="204">
        <v>45288</v>
      </c>
      <c r="N69" s="258">
        <v>135864</v>
      </c>
      <c r="O69" s="164">
        <f t="shared" ref="O69:O76" si="50">D69+I69</f>
        <v>18115200</v>
      </c>
      <c r="P69" s="258">
        <v>0</v>
      </c>
      <c r="R69" s="259"/>
      <c r="T69" s="27"/>
    </row>
    <row r="70" spans="1:23" ht="22.5" customHeight="1" x14ac:dyDescent="0.25">
      <c r="A70" s="255" t="s">
        <v>130</v>
      </c>
      <c r="B70" s="256" t="s">
        <v>131</v>
      </c>
      <c r="C70" s="257" t="s">
        <v>34</v>
      </c>
      <c r="D70" s="164">
        <f t="shared" si="47"/>
        <v>10940000</v>
      </c>
      <c r="E70" s="203">
        <v>0</v>
      </c>
      <c r="F70" s="183">
        <v>0</v>
      </c>
      <c r="G70" s="183">
        <v>10940000</v>
      </c>
      <c r="H70" s="204">
        <v>0</v>
      </c>
      <c r="I70" s="164">
        <f t="shared" si="48"/>
        <v>575790</v>
      </c>
      <c r="J70" s="164">
        <f t="shared" si="49"/>
        <v>489422</v>
      </c>
      <c r="K70" s="203">
        <v>345473</v>
      </c>
      <c r="L70" s="183">
        <v>115160</v>
      </c>
      <c r="M70" s="204">
        <v>28789</v>
      </c>
      <c r="N70" s="258">
        <v>86368</v>
      </c>
      <c r="O70" s="164">
        <f t="shared" si="50"/>
        <v>11515790</v>
      </c>
      <c r="P70" s="258">
        <v>0</v>
      </c>
      <c r="R70" s="260"/>
      <c r="T70" s="27"/>
    </row>
    <row r="71" spans="1:23" ht="22.5" customHeight="1" x14ac:dyDescent="0.25">
      <c r="A71" s="255" t="s">
        <v>132</v>
      </c>
      <c r="B71" s="256" t="s">
        <v>133</v>
      </c>
      <c r="C71" s="257" t="s">
        <v>34</v>
      </c>
      <c r="D71" s="164">
        <f t="shared" si="47"/>
        <v>1629499</v>
      </c>
      <c r="E71" s="203">
        <v>0</v>
      </c>
      <c r="F71" s="183">
        <v>0</v>
      </c>
      <c r="G71" s="183">
        <v>1629499</v>
      </c>
      <c r="H71" s="204">
        <v>0</v>
      </c>
      <c r="I71" s="164">
        <f t="shared" si="48"/>
        <v>85763</v>
      </c>
      <c r="J71" s="164">
        <f t="shared" si="49"/>
        <v>64322</v>
      </c>
      <c r="K71" s="203">
        <v>51458</v>
      </c>
      <c r="L71" s="183">
        <v>8576</v>
      </c>
      <c r="M71" s="204">
        <v>4288</v>
      </c>
      <c r="N71" s="258">
        <v>21441</v>
      </c>
      <c r="O71" s="164">
        <f t="shared" si="50"/>
        <v>1715262</v>
      </c>
      <c r="P71" s="258">
        <v>0</v>
      </c>
      <c r="R71" s="260"/>
      <c r="T71" s="27"/>
    </row>
    <row r="72" spans="1:23" ht="22.5" customHeight="1" x14ac:dyDescent="0.25">
      <c r="A72" s="255" t="s">
        <v>134</v>
      </c>
      <c r="B72" s="256" t="s">
        <v>135</v>
      </c>
      <c r="C72" s="257" t="s">
        <v>34</v>
      </c>
      <c r="D72" s="164">
        <f t="shared" si="47"/>
        <v>107087031</v>
      </c>
      <c r="E72" s="203">
        <v>0</v>
      </c>
      <c r="F72" s="183">
        <v>0</v>
      </c>
      <c r="G72" s="183">
        <v>107087031</v>
      </c>
      <c r="H72" s="204">
        <v>0</v>
      </c>
      <c r="I72" s="164">
        <f t="shared" si="48"/>
        <v>5636160</v>
      </c>
      <c r="J72" s="164">
        <f t="shared" si="49"/>
        <v>5185267</v>
      </c>
      <c r="K72" s="203">
        <v>3381696</v>
      </c>
      <c r="L72" s="183">
        <v>1409040</v>
      </c>
      <c r="M72" s="204">
        <v>394531</v>
      </c>
      <c r="N72" s="258">
        <v>450893</v>
      </c>
      <c r="O72" s="164">
        <f t="shared" si="50"/>
        <v>112723191</v>
      </c>
      <c r="P72" s="258">
        <v>0</v>
      </c>
      <c r="T72" s="27"/>
    </row>
    <row r="73" spans="1:23" ht="22.5" customHeight="1" x14ac:dyDescent="0.25">
      <c r="A73" s="255" t="s">
        <v>136</v>
      </c>
      <c r="B73" s="256" t="s">
        <v>135</v>
      </c>
      <c r="C73" s="257" t="s">
        <v>34</v>
      </c>
      <c r="D73" s="164">
        <f t="shared" si="47"/>
        <v>47899316</v>
      </c>
      <c r="E73" s="203">
        <v>0</v>
      </c>
      <c r="F73" s="183">
        <v>0</v>
      </c>
      <c r="G73" s="183">
        <v>47899316</v>
      </c>
      <c r="H73" s="204">
        <v>0</v>
      </c>
      <c r="I73" s="164">
        <f t="shared" si="48"/>
        <v>2521017</v>
      </c>
      <c r="J73" s="164">
        <f t="shared" si="49"/>
        <v>2218495</v>
      </c>
      <c r="K73" s="203">
        <v>1512610</v>
      </c>
      <c r="L73" s="183">
        <v>428573</v>
      </c>
      <c r="M73" s="204">
        <v>277312</v>
      </c>
      <c r="N73" s="258">
        <v>302522</v>
      </c>
      <c r="O73" s="164">
        <f t="shared" si="50"/>
        <v>50420333</v>
      </c>
      <c r="P73" s="258">
        <v>0</v>
      </c>
      <c r="T73" s="27"/>
      <c r="W73" s="27"/>
    </row>
    <row r="74" spans="1:23" ht="22.5" customHeight="1" x14ac:dyDescent="0.25">
      <c r="A74" s="255" t="s">
        <v>137</v>
      </c>
      <c r="B74" s="256" t="s">
        <v>135</v>
      </c>
      <c r="C74" s="257" t="s">
        <v>34</v>
      </c>
      <c r="D74" s="164">
        <f t="shared" si="47"/>
        <v>5864010</v>
      </c>
      <c r="E74" s="203">
        <v>0</v>
      </c>
      <c r="F74" s="183">
        <v>0</v>
      </c>
      <c r="G74" s="183">
        <v>5864010</v>
      </c>
      <c r="H74" s="204">
        <v>0</v>
      </c>
      <c r="I74" s="164">
        <f t="shared" si="48"/>
        <v>308632</v>
      </c>
      <c r="J74" s="164">
        <f t="shared" si="49"/>
        <v>290114</v>
      </c>
      <c r="K74" s="203">
        <v>185179</v>
      </c>
      <c r="L74" s="183">
        <v>92590</v>
      </c>
      <c r="M74" s="204">
        <v>12345</v>
      </c>
      <c r="N74" s="258">
        <v>18518</v>
      </c>
      <c r="O74" s="164">
        <f t="shared" si="50"/>
        <v>6172642</v>
      </c>
      <c r="P74" s="258">
        <v>0</v>
      </c>
      <c r="T74" s="27"/>
    </row>
    <row r="75" spans="1:23" ht="22.5" customHeight="1" x14ac:dyDescent="0.25">
      <c r="A75" s="255" t="s">
        <v>138</v>
      </c>
      <c r="B75" s="256" t="s">
        <v>139</v>
      </c>
      <c r="C75" s="257" t="s">
        <v>34</v>
      </c>
      <c r="D75" s="164">
        <f t="shared" si="47"/>
        <v>23024964</v>
      </c>
      <c r="E75" s="203">
        <v>0</v>
      </c>
      <c r="F75" s="183">
        <v>0</v>
      </c>
      <c r="G75" s="183">
        <v>23024964</v>
      </c>
      <c r="H75" s="204">
        <v>0</v>
      </c>
      <c r="I75" s="164">
        <f t="shared" si="48"/>
        <v>1211840</v>
      </c>
      <c r="J75" s="164">
        <f t="shared" si="49"/>
        <v>1090656</v>
      </c>
      <c r="K75" s="203">
        <v>727104</v>
      </c>
      <c r="L75" s="183">
        <v>315078</v>
      </c>
      <c r="M75" s="204">
        <v>48474</v>
      </c>
      <c r="N75" s="258">
        <v>121184</v>
      </c>
      <c r="O75" s="164">
        <f t="shared" si="50"/>
        <v>24236804</v>
      </c>
      <c r="P75" s="258">
        <v>0</v>
      </c>
      <c r="T75" s="27"/>
    </row>
    <row r="76" spans="1:23" ht="22.5" customHeight="1" thickBot="1" x14ac:dyDescent="0.3">
      <c r="A76" s="261" t="s">
        <v>140</v>
      </c>
      <c r="B76" s="262" t="s">
        <v>139</v>
      </c>
      <c r="C76" s="263" t="s">
        <v>34</v>
      </c>
      <c r="D76" s="164">
        <f t="shared" si="47"/>
        <v>6983490</v>
      </c>
      <c r="E76" s="227">
        <v>0</v>
      </c>
      <c r="F76" s="192">
        <v>0</v>
      </c>
      <c r="G76" s="192">
        <v>6983490</v>
      </c>
      <c r="H76" s="228">
        <v>0</v>
      </c>
      <c r="I76" s="164">
        <f t="shared" si="48"/>
        <v>367552</v>
      </c>
      <c r="J76" s="226">
        <f t="shared" si="49"/>
        <v>323446</v>
      </c>
      <c r="K76" s="227">
        <v>220531</v>
      </c>
      <c r="L76" s="192">
        <v>91888</v>
      </c>
      <c r="M76" s="228">
        <v>11027</v>
      </c>
      <c r="N76" s="264">
        <v>44106</v>
      </c>
      <c r="O76" s="164">
        <f t="shared" si="50"/>
        <v>7351042</v>
      </c>
      <c r="P76" s="264">
        <v>0</v>
      </c>
      <c r="T76" s="27"/>
    </row>
    <row r="77" spans="1:23" ht="68.25" customHeight="1" thickBot="1" x14ac:dyDescent="0.3">
      <c r="A77" s="265" t="s">
        <v>141</v>
      </c>
      <c r="B77" s="266" t="s">
        <v>142</v>
      </c>
      <c r="C77" s="267" t="s">
        <v>171</v>
      </c>
      <c r="D77" s="159">
        <f>SUM(D78:D85)</f>
        <v>202645665</v>
      </c>
      <c r="E77" s="155">
        <f t="shared" ref="E77:P77" si="51">SUM(E78:E85)</f>
        <v>0</v>
      </c>
      <c r="F77" s="156">
        <f t="shared" si="51"/>
        <v>0</v>
      </c>
      <c r="G77" s="156">
        <f t="shared" si="51"/>
        <v>202645665</v>
      </c>
      <c r="H77" s="157">
        <f t="shared" si="51"/>
        <v>0</v>
      </c>
      <c r="I77" s="159">
        <f t="shared" si="51"/>
        <v>10665562</v>
      </c>
      <c r="J77" s="232">
        <f t="shared" si="51"/>
        <v>8176046</v>
      </c>
      <c r="K77" s="155">
        <f t="shared" si="51"/>
        <v>950460</v>
      </c>
      <c r="L77" s="156">
        <f t="shared" si="51"/>
        <v>549164</v>
      </c>
      <c r="M77" s="157">
        <f t="shared" si="51"/>
        <v>6676422</v>
      </c>
      <c r="N77" s="268">
        <f t="shared" si="51"/>
        <v>2489516</v>
      </c>
      <c r="O77" s="159">
        <f t="shared" si="51"/>
        <v>213311227</v>
      </c>
      <c r="P77" s="269">
        <f t="shared" si="51"/>
        <v>0</v>
      </c>
    </row>
    <row r="78" spans="1:23" ht="22.5" customHeight="1" x14ac:dyDescent="0.25">
      <c r="A78" s="216" t="s">
        <v>143</v>
      </c>
      <c r="B78" s="270" t="s">
        <v>144</v>
      </c>
      <c r="C78" s="271" t="s">
        <v>34</v>
      </c>
      <c r="D78" s="164">
        <f>E78+F78+G78+H78</f>
        <v>111399055</v>
      </c>
      <c r="E78" s="165">
        <v>0</v>
      </c>
      <c r="F78" s="166">
        <v>0</v>
      </c>
      <c r="G78" s="166">
        <v>111399055</v>
      </c>
      <c r="H78" s="167">
        <v>0</v>
      </c>
      <c r="I78" s="164">
        <f>J78+N78</f>
        <v>5863108</v>
      </c>
      <c r="J78" s="225">
        <f>K78+L78+M78</f>
        <v>5863108</v>
      </c>
      <c r="K78" s="165">
        <v>0</v>
      </c>
      <c r="L78" s="166">
        <v>0</v>
      </c>
      <c r="M78" s="167">
        <v>5863108</v>
      </c>
      <c r="N78" s="225">
        <v>0</v>
      </c>
      <c r="O78" s="164">
        <f>D78+I78</f>
        <v>117262163</v>
      </c>
      <c r="P78" s="220">
        <v>0</v>
      </c>
    </row>
    <row r="79" spans="1:23" ht="22.5" customHeight="1" x14ac:dyDescent="0.25">
      <c r="A79" s="172" t="s">
        <v>145</v>
      </c>
      <c r="B79" s="272" t="s">
        <v>144</v>
      </c>
      <c r="C79" s="174" t="s">
        <v>34</v>
      </c>
      <c r="D79" s="164">
        <f t="shared" ref="D79:D85" si="52">E79+F79+G79+H79</f>
        <v>17533169</v>
      </c>
      <c r="E79" s="175">
        <v>0</v>
      </c>
      <c r="F79" s="176">
        <v>0</v>
      </c>
      <c r="G79" s="176">
        <v>17533169</v>
      </c>
      <c r="H79" s="177">
        <v>0</v>
      </c>
      <c r="I79" s="164">
        <f t="shared" ref="I79:I85" si="53">J79+N79</f>
        <v>922798</v>
      </c>
      <c r="J79" s="164">
        <f t="shared" ref="J79:J85" si="54">K79+L79+M79</f>
        <v>336010</v>
      </c>
      <c r="K79" s="175">
        <v>276839</v>
      </c>
      <c r="L79" s="176">
        <v>40715</v>
      </c>
      <c r="M79" s="177">
        <v>18456</v>
      </c>
      <c r="N79" s="205">
        <v>586788</v>
      </c>
      <c r="O79" s="164">
        <f>D79+I79</f>
        <v>18455967</v>
      </c>
      <c r="P79" s="181">
        <v>0</v>
      </c>
    </row>
    <row r="80" spans="1:23" ht="22.5" customHeight="1" x14ac:dyDescent="0.25">
      <c r="A80" s="172" t="s">
        <v>146</v>
      </c>
      <c r="B80" s="272" t="s">
        <v>147</v>
      </c>
      <c r="C80" s="174" t="s">
        <v>34</v>
      </c>
      <c r="D80" s="164">
        <f t="shared" si="52"/>
        <v>15787047</v>
      </c>
      <c r="E80" s="175">
        <v>0</v>
      </c>
      <c r="F80" s="176">
        <v>0</v>
      </c>
      <c r="G80" s="176">
        <v>15787047</v>
      </c>
      <c r="H80" s="177">
        <v>0</v>
      </c>
      <c r="I80" s="164">
        <f t="shared" si="53"/>
        <v>830897</v>
      </c>
      <c r="J80" s="164">
        <f t="shared" si="54"/>
        <v>581628</v>
      </c>
      <c r="K80" s="175">
        <v>0</v>
      </c>
      <c r="L80" s="176">
        <v>373904</v>
      </c>
      <c r="M80" s="177">
        <v>207724</v>
      </c>
      <c r="N80" s="205">
        <v>249269</v>
      </c>
      <c r="O80" s="164">
        <f t="shared" ref="O80:O85" si="55">D80+I80</f>
        <v>16617944</v>
      </c>
      <c r="P80" s="181">
        <v>0</v>
      </c>
    </row>
    <row r="81" spans="1:16" ht="22.5" customHeight="1" x14ac:dyDescent="0.25">
      <c r="A81" s="172" t="s">
        <v>148</v>
      </c>
      <c r="B81" s="272" t="s">
        <v>149</v>
      </c>
      <c r="C81" s="174" t="s">
        <v>34</v>
      </c>
      <c r="D81" s="164">
        <f t="shared" si="52"/>
        <v>4677000</v>
      </c>
      <c r="E81" s="175">
        <v>0</v>
      </c>
      <c r="F81" s="176">
        <v>0</v>
      </c>
      <c r="G81" s="176">
        <v>4677000</v>
      </c>
      <c r="H81" s="177">
        <v>0</v>
      </c>
      <c r="I81" s="164">
        <f t="shared" si="53"/>
        <v>246158</v>
      </c>
      <c r="J81" s="164">
        <f t="shared" si="54"/>
        <v>172311</v>
      </c>
      <c r="K81" s="175">
        <v>147695</v>
      </c>
      <c r="L81" s="176">
        <v>12308</v>
      </c>
      <c r="M81" s="177">
        <v>12308</v>
      </c>
      <c r="N81" s="205">
        <v>73847</v>
      </c>
      <c r="O81" s="164">
        <f t="shared" si="55"/>
        <v>4923158</v>
      </c>
      <c r="P81" s="181">
        <v>0</v>
      </c>
    </row>
    <row r="82" spans="1:16" ht="22.5" customHeight="1" x14ac:dyDescent="0.25">
      <c r="A82" s="172" t="s">
        <v>150</v>
      </c>
      <c r="B82" s="272" t="s">
        <v>151</v>
      </c>
      <c r="C82" s="174" t="s">
        <v>34</v>
      </c>
      <c r="D82" s="164">
        <f t="shared" si="52"/>
        <v>15399000</v>
      </c>
      <c r="E82" s="175">
        <v>0</v>
      </c>
      <c r="F82" s="176">
        <v>0</v>
      </c>
      <c r="G82" s="176">
        <v>15399000</v>
      </c>
      <c r="H82" s="177">
        <v>0</v>
      </c>
      <c r="I82" s="164">
        <f t="shared" si="53"/>
        <v>810474</v>
      </c>
      <c r="J82" s="164">
        <f t="shared" si="54"/>
        <v>413342</v>
      </c>
      <c r="K82" s="175">
        <v>299876</v>
      </c>
      <c r="L82" s="176">
        <v>97257</v>
      </c>
      <c r="M82" s="177">
        <v>16209</v>
      </c>
      <c r="N82" s="205">
        <v>397132</v>
      </c>
      <c r="O82" s="164">
        <f t="shared" si="55"/>
        <v>16209474</v>
      </c>
      <c r="P82" s="181">
        <v>0</v>
      </c>
    </row>
    <row r="83" spans="1:16" ht="22.5" customHeight="1" x14ac:dyDescent="0.25">
      <c r="A83" s="172" t="s">
        <v>152</v>
      </c>
      <c r="B83" s="272" t="s">
        <v>151</v>
      </c>
      <c r="C83" s="174" t="s">
        <v>34</v>
      </c>
      <c r="D83" s="164">
        <f t="shared" si="52"/>
        <v>20456000</v>
      </c>
      <c r="E83" s="175">
        <v>0</v>
      </c>
      <c r="F83" s="176">
        <v>0</v>
      </c>
      <c r="G83" s="176">
        <v>20456000</v>
      </c>
      <c r="H83" s="177">
        <v>0</v>
      </c>
      <c r="I83" s="164">
        <f t="shared" si="53"/>
        <v>1076632</v>
      </c>
      <c r="J83" s="164">
        <f t="shared" si="54"/>
        <v>54441</v>
      </c>
      <c r="K83" s="175">
        <v>0</v>
      </c>
      <c r="L83" s="176">
        <v>16759</v>
      </c>
      <c r="M83" s="177">
        <v>37682</v>
      </c>
      <c r="N83" s="205">
        <v>1022191</v>
      </c>
      <c r="O83" s="164">
        <f t="shared" si="55"/>
        <v>21532632</v>
      </c>
      <c r="P83" s="181">
        <v>0</v>
      </c>
    </row>
    <row r="84" spans="1:16" ht="22.5" customHeight="1" x14ac:dyDescent="0.25">
      <c r="A84" s="172" t="s">
        <v>153</v>
      </c>
      <c r="B84" s="272" t="s">
        <v>151</v>
      </c>
      <c r="C84" s="174" t="s">
        <v>34</v>
      </c>
      <c r="D84" s="164">
        <f t="shared" si="52"/>
        <v>7809000</v>
      </c>
      <c r="E84" s="175">
        <v>0</v>
      </c>
      <c r="F84" s="176">
        <v>0</v>
      </c>
      <c r="G84" s="176">
        <v>7809000</v>
      </c>
      <c r="H84" s="177">
        <v>0</v>
      </c>
      <c r="I84" s="164">
        <f t="shared" si="53"/>
        <v>411001</v>
      </c>
      <c r="J84" s="164">
        <f t="shared" si="54"/>
        <v>250712</v>
      </c>
      <c r="K84" s="175">
        <v>226050</v>
      </c>
      <c r="L84" s="176">
        <v>8221</v>
      </c>
      <c r="M84" s="177">
        <v>16441</v>
      </c>
      <c r="N84" s="205">
        <v>160289</v>
      </c>
      <c r="O84" s="164">
        <f t="shared" si="55"/>
        <v>8220001</v>
      </c>
      <c r="P84" s="181">
        <v>0</v>
      </c>
    </row>
    <row r="85" spans="1:16" ht="22.5" customHeight="1" thickBot="1" x14ac:dyDescent="0.3">
      <c r="A85" s="206" t="s">
        <v>409</v>
      </c>
      <c r="B85" s="273" t="s">
        <v>144</v>
      </c>
      <c r="C85" s="274" t="s">
        <v>34</v>
      </c>
      <c r="D85" s="209">
        <f t="shared" si="52"/>
        <v>9585394</v>
      </c>
      <c r="E85" s="188"/>
      <c r="F85" s="189"/>
      <c r="G85" s="189">
        <v>9585394</v>
      </c>
      <c r="H85" s="190"/>
      <c r="I85" s="209">
        <f t="shared" si="53"/>
        <v>504494</v>
      </c>
      <c r="J85" s="209">
        <f t="shared" si="54"/>
        <v>504494</v>
      </c>
      <c r="K85" s="188">
        <v>0</v>
      </c>
      <c r="L85" s="189">
        <v>0</v>
      </c>
      <c r="M85" s="190">
        <v>504494</v>
      </c>
      <c r="N85" s="210">
        <v>0</v>
      </c>
      <c r="O85" s="209">
        <f t="shared" si="55"/>
        <v>10089888</v>
      </c>
      <c r="P85" s="211">
        <v>0</v>
      </c>
    </row>
    <row r="86" spans="1:16" s="160" customFormat="1" ht="53.25" customHeight="1" thickBot="1" x14ac:dyDescent="0.3">
      <c r="A86" s="275" t="s">
        <v>154</v>
      </c>
      <c r="B86" s="276" t="s">
        <v>155</v>
      </c>
      <c r="C86" s="277" t="s">
        <v>171</v>
      </c>
      <c r="D86" s="154">
        <f>SUM(D87:D93)</f>
        <v>164930716</v>
      </c>
      <c r="E86" s="155">
        <f t="shared" ref="E86:P86" si="56">SUM(E87:E93)</f>
        <v>0</v>
      </c>
      <c r="F86" s="156">
        <f t="shared" si="56"/>
        <v>0</v>
      </c>
      <c r="G86" s="156">
        <f t="shared" si="56"/>
        <v>164930716</v>
      </c>
      <c r="H86" s="157">
        <f t="shared" si="56"/>
        <v>0</v>
      </c>
      <c r="I86" s="159">
        <f t="shared" si="56"/>
        <v>8680564</v>
      </c>
      <c r="J86" s="154">
        <f t="shared" si="56"/>
        <v>6731927</v>
      </c>
      <c r="K86" s="155">
        <f t="shared" si="56"/>
        <v>2850744</v>
      </c>
      <c r="L86" s="156">
        <f t="shared" si="56"/>
        <v>3700167</v>
      </c>
      <c r="M86" s="157">
        <f t="shared" si="56"/>
        <v>181016</v>
      </c>
      <c r="N86" s="278">
        <f t="shared" si="56"/>
        <v>1948637</v>
      </c>
      <c r="O86" s="159">
        <f t="shared" si="56"/>
        <v>173611280</v>
      </c>
      <c r="P86" s="279">
        <f t="shared" si="56"/>
        <v>0</v>
      </c>
    </row>
    <row r="87" spans="1:16" ht="22.5" customHeight="1" x14ac:dyDescent="0.25">
      <c r="A87" s="251" t="s">
        <v>156</v>
      </c>
      <c r="B87" s="252" t="s">
        <v>157</v>
      </c>
      <c r="C87" s="253" t="s">
        <v>34</v>
      </c>
      <c r="D87" s="164">
        <f>E87+F87+G87+H87</f>
        <v>16541299</v>
      </c>
      <c r="E87" s="199">
        <v>0</v>
      </c>
      <c r="F87" s="200">
        <v>0</v>
      </c>
      <c r="G87" s="200">
        <v>16541299</v>
      </c>
      <c r="H87" s="201">
        <v>0</v>
      </c>
      <c r="I87" s="164">
        <f>J87+N87</f>
        <v>870595</v>
      </c>
      <c r="J87" s="225">
        <f>K87+L87+M87</f>
        <v>796903</v>
      </c>
      <c r="K87" s="199">
        <v>217649</v>
      </c>
      <c r="L87" s="200">
        <v>561842</v>
      </c>
      <c r="M87" s="201">
        <v>17412</v>
      </c>
      <c r="N87" s="254">
        <v>73692</v>
      </c>
      <c r="O87" s="164">
        <f>D87+I87</f>
        <v>17411894</v>
      </c>
      <c r="P87" s="254">
        <v>0</v>
      </c>
    </row>
    <row r="88" spans="1:16" ht="22.5" customHeight="1" x14ac:dyDescent="0.25">
      <c r="A88" s="255" t="s">
        <v>158</v>
      </c>
      <c r="B88" s="256" t="s">
        <v>159</v>
      </c>
      <c r="C88" s="257" t="s">
        <v>34</v>
      </c>
      <c r="D88" s="164">
        <f t="shared" ref="D88:D93" si="57">E88+F88+G88+H88</f>
        <v>19289040</v>
      </c>
      <c r="E88" s="203">
        <v>0</v>
      </c>
      <c r="F88" s="183">
        <v>0</v>
      </c>
      <c r="G88" s="183">
        <v>19289040</v>
      </c>
      <c r="H88" s="204">
        <v>0</v>
      </c>
      <c r="I88" s="164">
        <f t="shared" ref="I88:I93" si="58">J88+N88</f>
        <v>1015212</v>
      </c>
      <c r="J88" s="164">
        <f t="shared" ref="J88:J93" si="59">K88+L88+M88</f>
        <v>862930</v>
      </c>
      <c r="K88" s="203">
        <v>304563</v>
      </c>
      <c r="L88" s="183">
        <v>507606</v>
      </c>
      <c r="M88" s="204">
        <v>50761</v>
      </c>
      <c r="N88" s="258">
        <v>152282</v>
      </c>
      <c r="O88" s="164">
        <f t="shared" ref="O88:O93" si="60">D88+I88</f>
        <v>20304252</v>
      </c>
      <c r="P88" s="258">
        <v>0</v>
      </c>
    </row>
    <row r="89" spans="1:16" ht="22.5" customHeight="1" x14ac:dyDescent="0.25">
      <c r="A89" s="255" t="s">
        <v>160</v>
      </c>
      <c r="B89" s="256" t="s">
        <v>159</v>
      </c>
      <c r="C89" s="257" t="s">
        <v>34</v>
      </c>
      <c r="D89" s="164">
        <f t="shared" si="57"/>
        <v>39290440</v>
      </c>
      <c r="E89" s="203">
        <v>0</v>
      </c>
      <c r="F89" s="183">
        <v>0</v>
      </c>
      <c r="G89" s="183">
        <v>39290440</v>
      </c>
      <c r="H89" s="204">
        <v>0</v>
      </c>
      <c r="I89" s="164">
        <f t="shared" si="58"/>
        <v>2067918</v>
      </c>
      <c r="J89" s="164">
        <f t="shared" si="59"/>
        <v>1840447</v>
      </c>
      <c r="K89" s="203">
        <v>620375</v>
      </c>
      <c r="L89" s="183">
        <v>1137355</v>
      </c>
      <c r="M89" s="204">
        <v>82717</v>
      </c>
      <c r="N89" s="258">
        <v>227471</v>
      </c>
      <c r="O89" s="164">
        <f t="shared" si="60"/>
        <v>41358358</v>
      </c>
      <c r="P89" s="258">
        <v>0</v>
      </c>
    </row>
    <row r="90" spans="1:16" ht="22.5" customHeight="1" x14ac:dyDescent="0.25">
      <c r="A90" s="255" t="s">
        <v>161</v>
      </c>
      <c r="B90" s="256" t="s">
        <v>159</v>
      </c>
      <c r="C90" s="257" t="s">
        <v>34</v>
      </c>
      <c r="D90" s="164">
        <f t="shared" si="57"/>
        <v>32113580</v>
      </c>
      <c r="E90" s="203">
        <v>0</v>
      </c>
      <c r="F90" s="183">
        <v>0</v>
      </c>
      <c r="G90" s="183">
        <v>32113580</v>
      </c>
      <c r="H90" s="204">
        <v>0</v>
      </c>
      <c r="I90" s="164">
        <f t="shared" si="58"/>
        <v>1690188</v>
      </c>
      <c r="J90" s="164">
        <f t="shared" si="59"/>
        <v>1521169</v>
      </c>
      <c r="K90" s="203">
        <v>591566</v>
      </c>
      <c r="L90" s="183">
        <v>929603</v>
      </c>
      <c r="M90" s="204">
        <v>0</v>
      </c>
      <c r="N90" s="258">
        <v>169019</v>
      </c>
      <c r="O90" s="164">
        <f t="shared" si="60"/>
        <v>33803768</v>
      </c>
      <c r="P90" s="258">
        <v>0</v>
      </c>
    </row>
    <row r="91" spans="1:16" ht="22.5" customHeight="1" x14ac:dyDescent="0.25">
      <c r="A91" s="255" t="s">
        <v>162</v>
      </c>
      <c r="B91" s="256" t="s">
        <v>159</v>
      </c>
      <c r="C91" s="257" t="s">
        <v>34</v>
      </c>
      <c r="D91" s="164">
        <f t="shared" si="57"/>
        <v>14096073</v>
      </c>
      <c r="E91" s="203">
        <v>0</v>
      </c>
      <c r="F91" s="183">
        <v>0</v>
      </c>
      <c r="G91" s="183">
        <v>14096073</v>
      </c>
      <c r="H91" s="204">
        <v>0</v>
      </c>
      <c r="I91" s="164">
        <f t="shared" si="58"/>
        <v>741899</v>
      </c>
      <c r="J91" s="164">
        <f t="shared" si="59"/>
        <v>734480</v>
      </c>
      <c r="K91" s="203">
        <v>237408</v>
      </c>
      <c r="L91" s="183">
        <v>497072</v>
      </c>
      <c r="M91" s="204">
        <v>0</v>
      </c>
      <c r="N91" s="258">
        <v>7419</v>
      </c>
      <c r="O91" s="164">
        <f t="shared" si="60"/>
        <v>14837972</v>
      </c>
      <c r="P91" s="258">
        <v>0</v>
      </c>
    </row>
    <row r="92" spans="1:16" ht="20.25" customHeight="1" x14ac:dyDescent="0.25">
      <c r="A92" s="255" t="s">
        <v>163</v>
      </c>
      <c r="B92" s="256" t="s">
        <v>164</v>
      </c>
      <c r="C92" s="257" t="s">
        <v>34</v>
      </c>
      <c r="D92" s="164">
        <f t="shared" si="57"/>
        <v>42236460</v>
      </c>
      <c r="E92" s="203">
        <v>0</v>
      </c>
      <c r="F92" s="183">
        <v>0</v>
      </c>
      <c r="G92" s="183">
        <v>42236460</v>
      </c>
      <c r="H92" s="204">
        <v>0</v>
      </c>
      <c r="I92" s="164">
        <f t="shared" si="58"/>
        <v>2222972</v>
      </c>
      <c r="J92" s="164">
        <f t="shared" si="59"/>
        <v>933648</v>
      </c>
      <c r="K92" s="203">
        <v>844729</v>
      </c>
      <c r="L92" s="183">
        <v>66689</v>
      </c>
      <c r="M92" s="204">
        <v>22230</v>
      </c>
      <c r="N92" s="258">
        <v>1289324</v>
      </c>
      <c r="O92" s="164">
        <f t="shared" si="60"/>
        <v>44459432</v>
      </c>
      <c r="P92" s="258">
        <v>0</v>
      </c>
    </row>
    <row r="93" spans="1:16" ht="23.25" customHeight="1" thickBot="1" x14ac:dyDescent="0.3">
      <c r="A93" s="280" t="s">
        <v>415</v>
      </c>
      <c r="B93" s="281" t="s">
        <v>416</v>
      </c>
      <c r="C93" s="262" t="s">
        <v>34</v>
      </c>
      <c r="D93" s="164">
        <f t="shared" si="57"/>
        <v>1363824</v>
      </c>
      <c r="E93" s="247">
        <v>0</v>
      </c>
      <c r="F93" s="248">
        <v>0</v>
      </c>
      <c r="G93" s="248">
        <v>1363824</v>
      </c>
      <c r="H93" s="246">
        <v>0</v>
      </c>
      <c r="I93" s="164">
        <f t="shared" si="58"/>
        <v>71780</v>
      </c>
      <c r="J93" s="226">
        <f t="shared" si="59"/>
        <v>42350</v>
      </c>
      <c r="K93" s="247">
        <v>34454</v>
      </c>
      <c r="L93" s="248">
        <v>0</v>
      </c>
      <c r="M93" s="246">
        <v>7896</v>
      </c>
      <c r="N93" s="282">
        <v>29430</v>
      </c>
      <c r="O93" s="164">
        <f t="shared" si="60"/>
        <v>1435604</v>
      </c>
      <c r="P93" s="282">
        <v>0</v>
      </c>
    </row>
    <row r="94" spans="1:16" ht="35.25" customHeight="1" thickBot="1" x14ac:dyDescent="0.3">
      <c r="A94" s="283" t="s">
        <v>113</v>
      </c>
      <c r="B94" s="284" t="s">
        <v>114</v>
      </c>
      <c r="C94" s="285" t="s">
        <v>171</v>
      </c>
      <c r="D94" s="286">
        <f>SUM(D95:D100)</f>
        <v>225953095</v>
      </c>
      <c r="E94" s="287">
        <f t="shared" ref="E94:P94" si="61">SUM(E95:E100)</f>
        <v>0</v>
      </c>
      <c r="F94" s="288">
        <f t="shared" si="61"/>
        <v>225953095</v>
      </c>
      <c r="G94" s="288">
        <f t="shared" si="61"/>
        <v>0</v>
      </c>
      <c r="H94" s="289">
        <f t="shared" si="61"/>
        <v>0</v>
      </c>
      <c r="I94" s="290">
        <f t="shared" si="61"/>
        <v>11892269</v>
      </c>
      <c r="J94" s="286">
        <f t="shared" si="61"/>
        <v>10108429</v>
      </c>
      <c r="K94" s="287">
        <f t="shared" si="61"/>
        <v>2835689</v>
      </c>
      <c r="L94" s="288">
        <f t="shared" si="61"/>
        <v>6042798</v>
      </c>
      <c r="M94" s="289">
        <f t="shared" si="61"/>
        <v>1229942</v>
      </c>
      <c r="N94" s="290">
        <f t="shared" si="61"/>
        <v>1783840</v>
      </c>
      <c r="O94" s="291">
        <f t="shared" si="61"/>
        <v>237845364</v>
      </c>
      <c r="P94" s="291">
        <f t="shared" si="61"/>
        <v>0</v>
      </c>
    </row>
    <row r="95" spans="1:16" ht="22.5" customHeight="1" x14ac:dyDescent="0.25">
      <c r="A95" s="292" t="s">
        <v>115</v>
      </c>
      <c r="B95" s="293" t="s">
        <v>121</v>
      </c>
      <c r="C95" s="294" t="s">
        <v>34</v>
      </c>
      <c r="D95" s="164">
        <f>E95+F95+G95+H95</f>
        <v>81348579</v>
      </c>
      <c r="E95" s="199">
        <v>0</v>
      </c>
      <c r="F95" s="200">
        <v>81348579</v>
      </c>
      <c r="G95" s="200">
        <v>0</v>
      </c>
      <c r="H95" s="201">
        <v>0</v>
      </c>
      <c r="I95" s="164">
        <f>J95+N95</f>
        <v>4281505</v>
      </c>
      <c r="J95" s="225">
        <f>K95+L95+M95</f>
        <v>3510834</v>
      </c>
      <c r="K95" s="199">
        <v>1626972</v>
      </c>
      <c r="L95" s="200">
        <v>1841047</v>
      </c>
      <c r="M95" s="201">
        <v>42815</v>
      </c>
      <c r="N95" s="244">
        <v>770671</v>
      </c>
      <c r="O95" s="164">
        <f>D95+I95</f>
        <v>85630084</v>
      </c>
      <c r="P95" s="244">
        <v>0</v>
      </c>
    </row>
    <row r="96" spans="1:16" ht="22.5" customHeight="1" x14ac:dyDescent="0.25">
      <c r="A96" s="295" t="s">
        <v>116</v>
      </c>
      <c r="B96" s="296" t="s">
        <v>121</v>
      </c>
      <c r="C96" s="297" t="s">
        <v>34</v>
      </c>
      <c r="D96" s="164">
        <f t="shared" ref="D96:D100" si="62">E96+F96+G96+H96</f>
        <v>26984885</v>
      </c>
      <c r="E96" s="199">
        <v>0</v>
      </c>
      <c r="F96" s="200">
        <v>26984885</v>
      </c>
      <c r="G96" s="200">
        <v>0</v>
      </c>
      <c r="H96" s="201">
        <v>0</v>
      </c>
      <c r="I96" s="164">
        <f t="shared" ref="I96:I100" si="63">J96+N96</f>
        <v>1420257</v>
      </c>
      <c r="J96" s="164">
        <f t="shared" ref="J96:J100" si="64">K96+L96+M96</f>
        <v>1352947</v>
      </c>
      <c r="K96" s="199">
        <v>0</v>
      </c>
      <c r="L96" s="200">
        <v>1251983</v>
      </c>
      <c r="M96" s="201">
        <v>100964</v>
      </c>
      <c r="N96" s="244">
        <v>67310</v>
      </c>
      <c r="O96" s="164">
        <f>D96+I96</f>
        <v>28405142</v>
      </c>
      <c r="P96" s="244">
        <v>0</v>
      </c>
    </row>
    <row r="97" spans="1:72" ht="22.5" customHeight="1" x14ac:dyDescent="0.25">
      <c r="A97" s="295" t="s">
        <v>117</v>
      </c>
      <c r="B97" s="296" t="s">
        <v>121</v>
      </c>
      <c r="C97" s="297" t="s">
        <v>34</v>
      </c>
      <c r="D97" s="164">
        <f t="shared" si="62"/>
        <v>12637615</v>
      </c>
      <c r="E97" s="199">
        <v>0</v>
      </c>
      <c r="F97" s="200">
        <v>12637615</v>
      </c>
      <c r="G97" s="200">
        <v>0</v>
      </c>
      <c r="H97" s="201">
        <v>0</v>
      </c>
      <c r="I97" s="164">
        <f t="shared" si="63"/>
        <v>665138</v>
      </c>
      <c r="J97" s="164">
        <f t="shared" si="64"/>
        <v>588053</v>
      </c>
      <c r="K97" s="199">
        <v>0</v>
      </c>
      <c r="L97" s="200">
        <v>520603</v>
      </c>
      <c r="M97" s="201">
        <v>67450</v>
      </c>
      <c r="N97" s="244">
        <v>77085</v>
      </c>
      <c r="O97" s="164">
        <f t="shared" ref="O97:O100" si="65">D97+I97</f>
        <v>13302753</v>
      </c>
      <c r="P97" s="244">
        <v>0</v>
      </c>
    </row>
    <row r="98" spans="1:72" ht="22.5" customHeight="1" x14ac:dyDescent="0.25">
      <c r="A98" s="295" t="s">
        <v>118</v>
      </c>
      <c r="B98" s="296" t="s">
        <v>120</v>
      </c>
      <c r="C98" s="297" t="s">
        <v>34</v>
      </c>
      <c r="D98" s="164">
        <f t="shared" si="62"/>
        <v>45931231</v>
      </c>
      <c r="E98" s="199">
        <v>0</v>
      </c>
      <c r="F98" s="200">
        <v>45931231</v>
      </c>
      <c r="G98" s="200">
        <v>0</v>
      </c>
      <c r="H98" s="201">
        <v>0</v>
      </c>
      <c r="I98" s="164">
        <f t="shared" si="63"/>
        <v>2417433</v>
      </c>
      <c r="J98" s="164">
        <f t="shared" si="64"/>
        <v>2320736</v>
      </c>
      <c r="K98" s="199">
        <v>1208717</v>
      </c>
      <c r="L98" s="200">
        <v>1087845</v>
      </c>
      <c r="M98" s="201">
        <v>24174</v>
      </c>
      <c r="N98" s="244">
        <v>96697</v>
      </c>
      <c r="O98" s="164">
        <f t="shared" si="65"/>
        <v>48348664</v>
      </c>
      <c r="P98" s="244">
        <v>0</v>
      </c>
    </row>
    <row r="99" spans="1:72" ht="22.5" customHeight="1" x14ac:dyDescent="0.25">
      <c r="A99" s="295" t="s">
        <v>119</v>
      </c>
      <c r="B99" s="296" t="s">
        <v>120</v>
      </c>
      <c r="C99" s="297" t="s">
        <v>34</v>
      </c>
      <c r="D99" s="164">
        <f t="shared" si="62"/>
        <v>38789237</v>
      </c>
      <c r="E99" s="199">
        <v>0</v>
      </c>
      <c r="F99" s="200">
        <v>38789237</v>
      </c>
      <c r="G99" s="200">
        <v>0</v>
      </c>
      <c r="H99" s="201">
        <v>0</v>
      </c>
      <c r="I99" s="164">
        <f t="shared" si="63"/>
        <v>2041539</v>
      </c>
      <c r="J99" s="164">
        <f t="shared" si="64"/>
        <v>1536061</v>
      </c>
      <c r="K99" s="199">
        <v>0</v>
      </c>
      <c r="L99" s="200">
        <v>882769</v>
      </c>
      <c r="M99" s="201">
        <v>653292</v>
      </c>
      <c r="N99" s="244">
        <v>505478</v>
      </c>
      <c r="O99" s="164">
        <f t="shared" si="65"/>
        <v>40830776</v>
      </c>
      <c r="P99" s="244">
        <v>0</v>
      </c>
    </row>
    <row r="100" spans="1:72" ht="22.5" customHeight="1" thickBot="1" x14ac:dyDescent="0.3">
      <c r="A100" s="298" t="s">
        <v>122</v>
      </c>
      <c r="B100" s="299" t="s">
        <v>120</v>
      </c>
      <c r="C100" s="300" t="s">
        <v>34</v>
      </c>
      <c r="D100" s="164">
        <f t="shared" si="62"/>
        <v>20261548</v>
      </c>
      <c r="E100" s="247">
        <v>0</v>
      </c>
      <c r="F100" s="248">
        <v>20261548</v>
      </c>
      <c r="G100" s="248">
        <v>0</v>
      </c>
      <c r="H100" s="246">
        <v>0</v>
      </c>
      <c r="I100" s="164">
        <f t="shared" si="63"/>
        <v>1066397</v>
      </c>
      <c r="J100" s="226">
        <f t="shared" si="64"/>
        <v>799798</v>
      </c>
      <c r="K100" s="247">
        <v>0</v>
      </c>
      <c r="L100" s="248">
        <v>458551</v>
      </c>
      <c r="M100" s="246">
        <v>341247</v>
      </c>
      <c r="N100" s="249">
        <v>266599</v>
      </c>
      <c r="O100" s="164">
        <f t="shared" si="65"/>
        <v>21327945</v>
      </c>
      <c r="P100" s="249">
        <v>0</v>
      </c>
    </row>
    <row r="101" spans="1:72" s="160" customFormat="1" ht="65.25" customHeight="1" thickBot="1" x14ac:dyDescent="0.3">
      <c r="A101" s="265" t="s">
        <v>173</v>
      </c>
      <c r="B101" s="301" t="s">
        <v>170</v>
      </c>
      <c r="C101" s="267" t="s">
        <v>171</v>
      </c>
      <c r="D101" s="232">
        <f>D102</f>
        <v>28522939</v>
      </c>
      <c r="E101" s="155">
        <f t="shared" ref="E101:P101" si="66">E102</f>
        <v>0</v>
      </c>
      <c r="F101" s="156">
        <f t="shared" si="66"/>
        <v>0</v>
      </c>
      <c r="G101" s="156">
        <f t="shared" si="66"/>
        <v>28522939</v>
      </c>
      <c r="H101" s="157">
        <f t="shared" si="66"/>
        <v>0</v>
      </c>
      <c r="I101" s="154">
        <f t="shared" si="66"/>
        <v>5033460</v>
      </c>
      <c r="J101" s="154">
        <f t="shared" si="66"/>
        <v>5033460</v>
      </c>
      <c r="K101" s="155">
        <f t="shared" si="66"/>
        <v>0</v>
      </c>
      <c r="L101" s="156">
        <f t="shared" si="66"/>
        <v>5033460</v>
      </c>
      <c r="M101" s="157">
        <f t="shared" si="66"/>
        <v>0</v>
      </c>
      <c r="N101" s="302">
        <f t="shared" si="66"/>
        <v>0</v>
      </c>
      <c r="O101" s="159">
        <f t="shared" si="66"/>
        <v>33556399</v>
      </c>
      <c r="P101" s="232">
        <f t="shared" si="66"/>
        <v>0</v>
      </c>
    </row>
    <row r="102" spans="1:72" ht="34.5" customHeight="1" thickBot="1" x14ac:dyDescent="0.3">
      <c r="A102" s="303" t="s">
        <v>165</v>
      </c>
      <c r="B102" s="304" t="s">
        <v>170</v>
      </c>
      <c r="C102" s="305" t="s">
        <v>34</v>
      </c>
      <c r="D102" s="306">
        <f>E102+F102+G102+H102</f>
        <v>28522939</v>
      </c>
      <c r="E102" s="307">
        <v>0</v>
      </c>
      <c r="F102" s="307">
        <v>0</v>
      </c>
      <c r="G102" s="236">
        <v>28522939</v>
      </c>
      <c r="H102" s="308">
        <v>0</v>
      </c>
      <c r="I102" s="164">
        <f>J102+N102</f>
        <v>5033460</v>
      </c>
      <c r="J102" s="306">
        <f>K102+L102+M102</f>
        <v>5033460</v>
      </c>
      <c r="K102" s="235">
        <v>0</v>
      </c>
      <c r="L102" s="235">
        <v>5033460</v>
      </c>
      <c r="M102" s="309">
        <v>0</v>
      </c>
      <c r="N102" s="310">
        <v>0</v>
      </c>
      <c r="O102" s="164">
        <f>D102+I102</f>
        <v>33556399</v>
      </c>
      <c r="P102" s="311">
        <v>0</v>
      </c>
    </row>
    <row r="103" spans="1:72" s="312" customFormat="1" ht="60.75" customHeight="1" thickBot="1" x14ac:dyDescent="0.3">
      <c r="A103" s="151" t="s">
        <v>172</v>
      </c>
      <c r="B103" s="152" t="s">
        <v>170</v>
      </c>
      <c r="C103" s="153" t="s">
        <v>171</v>
      </c>
      <c r="D103" s="154">
        <f>D104</f>
        <v>68951832</v>
      </c>
      <c r="E103" s="155">
        <f t="shared" ref="E103:P103" si="67">E104</f>
        <v>0</v>
      </c>
      <c r="F103" s="156">
        <f t="shared" si="67"/>
        <v>68951832</v>
      </c>
      <c r="G103" s="156">
        <f t="shared" si="67"/>
        <v>0</v>
      </c>
      <c r="H103" s="157">
        <f t="shared" si="67"/>
        <v>0</v>
      </c>
      <c r="I103" s="158">
        <f t="shared" si="67"/>
        <v>12167971</v>
      </c>
      <c r="J103" s="154">
        <f t="shared" si="67"/>
        <v>12167971</v>
      </c>
      <c r="K103" s="155">
        <f t="shared" si="67"/>
        <v>0</v>
      </c>
      <c r="L103" s="156">
        <f t="shared" si="67"/>
        <v>12167971</v>
      </c>
      <c r="M103" s="157">
        <f t="shared" si="67"/>
        <v>0</v>
      </c>
      <c r="N103" s="158">
        <f t="shared" si="67"/>
        <v>0</v>
      </c>
      <c r="O103" s="159">
        <f t="shared" si="67"/>
        <v>81119803</v>
      </c>
      <c r="P103" s="159">
        <f t="shared" si="67"/>
        <v>0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1:72" ht="33.75" customHeight="1" thickBot="1" x14ac:dyDescent="0.3">
      <c r="A104" s="313" t="s">
        <v>124</v>
      </c>
      <c r="B104" s="314" t="s">
        <v>170</v>
      </c>
      <c r="C104" s="314" t="s">
        <v>34</v>
      </c>
      <c r="D104" s="209">
        <f>E104+F104+G104+H104</f>
        <v>68951832</v>
      </c>
      <c r="E104" s="235">
        <v>0</v>
      </c>
      <c r="F104" s="236">
        <v>68951832</v>
      </c>
      <c r="G104" s="236">
        <v>0</v>
      </c>
      <c r="H104" s="237">
        <v>0</v>
      </c>
      <c r="I104" s="209">
        <f>J104+N104</f>
        <v>12167971</v>
      </c>
      <c r="J104" s="315">
        <f>K104+L104+M104</f>
        <v>12167971</v>
      </c>
      <c r="K104" s="235">
        <v>0</v>
      </c>
      <c r="L104" s="236">
        <v>12167971</v>
      </c>
      <c r="M104" s="237">
        <v>0</v>
      </c>
      <c r="N104" s="209">
        <v>0</v>
      </c>
      <c r="O104" s="209">
        <f>D104+I104</f>
        <v>81119803</v>
      </c>
      <c r="P104" s="224">
        <v>0</v>
      </c>
    </row>
    <row r="105" spans="1:72" ht="52.5" customHeight="1" thickBot="1" x14ac:dyDescent="0.3">
      <c r="A105" s="153" t="s">
        <v>450</v>
      </c>
      <c r="B105" s="152" t="s">
        <v>468</v>
      </c>
      <c r="C105" s="317" t="s">
        <v>171</v>
      </c>
      <c r="D105" s="100">
        <f>SUM(D106:D106)</f>
        <v>30000000</v>
      </c>
      <c r="E105" s="93">
        <f t="shared" ref="E105:P105" si="68">SUM(E106:E106)</f>
        <v>0</v>
      </c>
      <c r="F105" s="87">
        <f t="shared" si="68"/>
        <v>30000000</v>
      </c>
      <c r="G105" s="87">
        <f t="shared" si="68"/>
        <v>0</v>
      </c>
      <c r="H105" s="121">
        <f t="shared" si="68"/>
        <v>0</v>
      </c>
      <c r="I105" s="100">
        <f t="shared" si="68"/>
        <v>1578948</v>
      </c>
      <c r="J105" s="100">
        <f t="shared" si="68"/>
        <v>157895</v>
      </c>
      <c r="K105" s="93">
        <f t="shared" si="68"/>
        <v>0</v>
      </c>
      <c r="L105" s="87">
        <f t="shared" si="68"/>
        <v>0</v>
      </c>
      <c r="M105" s="121">
        <f t="shared" si="68"/>
        <v>157895</v>
      </c>
      <c r="N105" s="100">
        <f t="shared" si="68"/>
        <v>1421053</v>
      </c>
      <c r="O105" s="100">
        <f t="shared" si="68"/>
        <v>31578948</v>
      </c>
      <c r="P105" s="140">
        <f t="shared" si="68"/>
        <v>0</v>
      </c>
    </row>
    <row r="106" spans="1:72" ht="33.75" customHeight="1" thickBot="1" x14ac:dyDescent="0.3">
      <c r="A106" s="318" t="s">
        <v>451</v>
      </c>
      <c r="B106" s="314" t="s">
        <v>469</v>
      </c>
      <c r="C106" s="319" t="s">
        <v>34</v>
      </c>
      <c r="D106" s="101">
        <f>E106+F106+G106+H106</f>
        <v>30000000</v>
      </c>
      <c r="E106" s="94">
        <v>0</v>
      </c>
      <c r="F106" s="88">
        <v>30000000</v>
      </c>
      <c r="G106" s="88">
        <v>0</v>
      </c>
      <c r="H106" s="122">
        <v>0</v>
      </c>
      <c r="I106" s="128">
        <f t="shared" ref="I106" si="69">(J106+N106)</f>
        <v>1578948</v>
      </c>
      <c r="J106" s="128">
        <f t="shared" ref="J106" si="70">K106+L106+M106</f>
        <v>157895</v>
      </c>
      <c r="K106" s="94">
        <v>0</v>
      </c>
      <c r="L106" s="88">
        <v>0</v>
      </c>
      <c r="M106" s="122">
        <v>157895</v>
      </c>
      <c r="N106" s="135">
        <v>1421053</v>
      </c>
      <c r="O106" s="128">
        <f t="shared" ref="O106" si="71">D106+I106</f>
        <v>31578948</v>
      </c>
      <c r="P106" s="141">
        <v>0</v>
      </c>
    </row>
    <row r="107" spans="1:72" ht="54.75" customHeight="1" thickBot="1" x14ac:dyDescent="0.3">
      <c r="A107" s="153" t="s">
        <v>452</v>
      </c>
      <c r="B107" s="152" t="s">
        <v>470</v>
      </c>
      <c r="C107" s="317" t="s">
        <v>171</v>
      </c>
      <c r="D107" s="100">
        <f>SUM(D108:D108)</f>
        <v>34988327</v>
      </c>
      <c r="E107" s="93">
        <f t="shared" ref="E107:P107" si="72">SUM(E108:E108)</f>
        <v>0</v>
      </c>
      <c r="F107" s="87">
        <f t="shared" si="72"/>
        <v>34988327</v>
      </c>
      <c r="G107" s="87">
        <f t="shared" si="72"/>
        <v>0</v>
      </c>
      <c r="H107" s="121">
        <f t="shared" si="72"/>
        <v>0</v>
      </c>
      <c r="I107" s="100">
        <f t="shared" si="72"/>
        <v>1841491</v>
      </c>
      <c r="J107" s="100">
        <f t="shared" si="72"/>
        <v>1565267</v>
      </c>
      <c r="K107" s="93">
        <f t="shared" si="72"/>
        <v>0</v>
      </c>
      <c r="L107" s="87">
        <f t="shared" si="72"/>
        <v>939160</v>
      </c>
      <c r="M107" s="121">
        <f t="shared" si="72"/>
        <v>626107</v>
      </c>
      <c r="N107" s="100">
        <f t="shared" si="72"/>
        <v>276224</v>
      </c>
      <c r="O107" s="100">
        <f t="shared" si="72"/>
        <v>36829818</v>
      </c>
      <c r="P107" s="140">
        <f t="shared" si="72"/>
        <v>0</v>
      </c>
    </row>
    <row r="108" spans="1:72" ht="33.75" customHeight="1" thickBot="1" x14ac:dyDescent="0.3">
      <c r="A108" s="318" t="s">
        <v>453</v>
      </c>
      <c r="B108" s="314" t="s">
        <v>66</v>
      </c>
      <c r="C108" s="319" t="s">
        <v>34</v>
      </c>
      <c r="D108" s="101">
        <f>E108+F108+G108+H108</f>
        <v>34988327</v>
      </c>
      <c r="E108" s="94">
        <v>0</v>
      </c>
      <c r="F108" s="88">
        <v>34988327</v>
      </c>
      <c r="G108" s="88">
        <v>0</v>
      </c>
      <c r="H108" s="122">
        <v>0</v>
      </c>
      <c r="I108" s="128">
        <f t="shared" ref="I108" si="73">(J108+N108)</f>
        <v>1841491</v>
      </c>
      <c r="J108" s="128">
        <f t="shared" ref="J108" si="74">K108+L108+M108</f>
        <v>1565267</v>
      </c>
      <c r="K108" s="94">
        <v>0</v>
      </c>
      <c r="L108" s="88">
        <f>ROUND(1565267*60%,0)</f>
        <v>939160</v>
      </c>
      <c r="M108" s="122">
        <f>ROUND(1565267*40%,0)</f>
        <v>626107</v>
      </c>
      <c r="N108" s="135">
        <v>276224</v>
      </c>
      <c r="O108" s="128">
        <f t="shared" ref="O108" si="75">D108+I108</f>
        <v>36829818</v>
      </c>
      <c r="P108" s="141">
        <v>0</v>
      </c>
    </row>
    <row r="109" spans="1:72" ht="51.75" customHeight="1" thickBot="1" x14ac:dyDescent="0.3">
      <c r="A109" s="153" t="s">
        <v>454</v>
      </c>
      <c r="B109" s="152" t="s">
        <v>471</v>
      </c>
      <c r="C109" s="317" t="s">
        <v>171</v>
      </c>
      <c r="D109" s="100">
        <f t="shared" ref="D109:P109" si="76">SUM(D110:D110)</f>
        <v>125085350</v>
      </c>
      <c r="E109" s="93">
        <f t="shared" si="76"/>
        <v>0</v>
      </c>
      <c r="F109" s="87">
        <f t="shared" si="76"/>
        <v>125085350</v>
      </c>
      <c r="G109" s="87">
        <f t="shared" si="76"/>
        <v>0</v>
      </c>
      <c r="H109" s="121">
        <f t="shared" si="76"/>
        <v>0</v>
      </c>
      <c r="I109" s="100">
        <f t="shared" si="76"/>
        <v>6583440</v>
      </c>
      <c r="J109" s="100">
        <f t="shared" si="76"/>
        <v>5595924</v>
      </c>
      <c r="K109" s="93">
        <f t="shared" si="76"/>
        <v>0</v>
      </c>
      <c r="L109" s="87">
        <f t="shared" si="76"/>
        <v>3357554</v>
      </c>
      <c r="M109" s="121">
        <f t="shared" si="76"/>
        <v>2238370</v>
      </c>
      <c r="N109" s="100">
        <f t="shared" si="76"/>
        <v>987516</v>
      </c>
      <c r="O109" s="100">
        <f t="shared" si="76"/>
        <v>131668790</v>
      </c>
      <c r="P109" s="140">
        <f t="shared" si="76"/>
        <v>0</v>
      </c>
    </row>
    <row r="110" spans="1:72" ht="33.75" customHeight="1" thickBot="1" x14ac:dyDescent="0.3">
      <c r="A110" s="320" t="s">
        <v>455</v>
      </c>
      <c r="B110" s="162" t="s">
        <v>472</v>
      </c>
      <c r="C110" s="198" t="s">
        <v>34</v>
      </c>
      <c r="D110" s="102">
        <f>E110+F110+G110+H110</f>
        <v>125085350</v>
      </c>
      <c r="E110" s="95">
        <v>0</v>
      </c>
      <c r="F110" s="86">
        <v>125085350</v>
      </c>
      <c r="G110" s="86">
        <v>0</v>
      </c>
      <c r="H110" s="123">
        <v>0</v>
      </c>
      <c r="I110" s="129">
        <f t="shared" ref="I110" si="77">(J110+N110)</f>
        <v>6583440</v>
      </c>
      <c r="J110" s="129">
        <f t="shared" ref="J110" si="78">K110+L110+M110</f>
        <v>5595924</v>
      </c>
      <c r="K110" s="95">
        <v>0</v>
      </c>
      <c r="L110" s="86">
        <f>ROUND(5595924*60%,0)</f>
        <v>3357554</v>
      </c>
      <c r="M110" s="123">
        <f>ROUND(5595924*40%,0)</f>
        <v>2238370</v>
      </c>
      <c r="N110" s="321">
        <v>987516</v>
      </c>
      <c r="O110" s="129">
        <f t="shared" ref="O110" si="79">D110+I110</f>
        <v>131668790</v>
      </c>
      <c r="P110" s="142">
        <v>0</v>
      </c>
    </row>
    <row r="111" spans="1:72" ht="67.5" customHeight="1" thickBot="1" x14ac:dyDescent="0.3">
      <c r="A111" s="107" t="s">
        <v>456</v>
      </c>
      <c r="B111" s="116" t="s">
        <v>466</v>
      </c>
      <c r="C111" s="317" t="s">
        <v>171</v>
      </c>
      <c r="D111" s="104">
        <f>SUM(D112:D116)</f>
        <v>49346786</v>
      </c>
      <c r="E111" s="96">
        <f t="shared" ref="E111:P111" si="80">SUM(E112:E116)</f>
        <v>0</v>
      </c>
      <c r="F111" s="91">
        <f t="shared" si="80"/>
        <v>0</v>
      </c>
      <c r="G111" s="91">
        <f t="shared" si="80"/>
        <v>49346786</v>
      </c>
      <c r="H111" s="124">
        <f t="shared" si="80"/>
        <v>0</v>
      </c>
      <c r="I111" s="104">
        <f t="shared" si="80"/>
        <v>2597200</v>
      </c>
      <c r="J111" s="104">
        <f t="shared" si="80"/>
        <v>2077759</v>
      </c>
      <c r="K111" s="96">
        <f t="shared" si="80"/>
        <v>460437</v>
      </c>
      <c r="L111" s="91">
        <f t="shared" si="80"/>
        <v>808662</v>
      </c>
      <c r="M111" s="124">
        <f t="shared" si="80"/>
        <v>808660</v>
      </c>
      <c r="N111" s="104">
        <f t="shared" si="80"/>
        <v>519441</v>
      </c>
      <c r="O111" s="104">
        <f t="shared" si="80"/>
        <v>51943986</v>
      </c>
      <c r="P111" s="143">
        <f t="shared" si="80"/>
        <v>0</v>
      </c>
    </row>
    <row r="112" spans="1:72" ht="33.75" customHeight="1" x14ac:dyDescent="0.25">
      <c r="A112" s="108" t="s">
        <v>457</v>
      </c>
      <c r="B112" s="117" t="s">
        <v>144</v>
      </c>
      <c r="C112" s="112" t="s">
        <v>458</v>
      </c>
      <c r="D112" s="102">
        <f>E112+F112+G112+H112</f>
        <v>3809101</v>
      </c>
      <c r="E112" s="97">
        <v>0</v>
      </c>
      <c r="F112" s="85">
        <v>0</v>
      </c>
      <c r="G112" s="90">
        <v>3809101</v>
      </c>
      <c r="H112" s="125">
        <v>0</v>
      </c>
      <c r="I112" s="129">
        <f t="shared" ref="I112:I116" si="81">(J112+N112)</f>
        <v>200479</v>
      </c>
      <c r="J112" s="129">
        <f t="shared" ref="J112:J116" si="82">K112+L112+M112</f>
        <v>160383</v>
      </c>
      <c r="K112" s="322">
        <v>0</v>
      </c>
      <c r="L112" s="90">
        <v>80192</v>
      </c>
      <c r="M112" s="125">
        <v>80191</v>
      </c>
      <c r="N112" s="136">
        <f>ROUND(200479*20%,0)</f>
        <v>40096</v>
      </c>
      <c r="O112" s="129">
        <f t="shared" ref="O112:O116" si="83">D112+I112</f>
        <v>4009580</v>
      </c>
      <c r="P112" s="144">
        <v>0</v>
      </c>
    </row>
    <row r="113" spans="1:16" ht="33.75" customHeight="1" x14ac:dyDescent="0.25">
      <c r="A113" s="109" t="s">
        <v>459</v>
      </c>
      <c r="B113" s="118" t="s">
        <v>151</v>
      </c>
      <c r="C113" s="113" t="s">
        <v>458</v>
      </c>
      <c r="D113" s="105">
        <f t="shared" ref="D113:D116" si="84">E113+F113+G113+H113</f>
        <v>2000000</v>
      </c>
      <c r="E113" s="98">
        <v>0</v>
      </c>
      <c r="F113" s="83">
        <v>0</v>
      </c>
      <c r="G113" s="84">
        <v>2000000</v>
      </c>
      <c r="H113" s="126">
        <v>0</v>
      </c>
      <c r="I113" s="131">
        <f t="shared" si="81"/>
        <v>105263</v>
      </c>
      <c r="J113" s="131">
        <f t="shared" si="82"/>
        <v>84210</v>
      </c>
      <c r="K113" s="133">
        <f>ROUND(105263*60%,0)</f>
        <v>63158</v>
      </c>
      <c r="L113" s="84">
        <f>ROUND(105263*10%,0)</f>
        <v>10526</v>
      </c>
      <c r="M113" s="126">
        <f>ROUND(105263*10%,0)</f>
        <v>10526</v>
      </c>
      <c r="N113" s="137">
        <f>ROUND(105263*20%,0)</f>
        <v>21053</v>
      </c>
      <c r="O113" s="131">
        <f t="shared" si="83"/>
        <v>2105263</v>
      </c>
      <c r="P113" s="145">
        <v>0</v>
      </c>
    </row>
    <row r="114" spans="1:16" ht="33.75" customHeight="1" x14ac:dyDescent="0.25">
      <c r="A114" s="109" t="s">
        <v>460</v>
      </c>
      <c r="B114" s="118" t="s">
        <v>151</v>
      </c>
      <c r="C114" s="113" t="s">
        <v>458</v>
      </c>
      <c r="D114" s="105">
        <f t="shared" si="84"/>
        <v>22338268</v>
      </c>
      <c r="E114" s="98">
        <v>0</v>
      </c>
      <c r="F114" s="83">
        <v>0</v>
      </c>
      <c r="G114" s="84">
        <v>22338268</v>
      </c>
      <c r="H114" s="126">
        <v>0</v>
      </c>
      <c r="I114" s="131">
        <f t="shared" si="81"/>
        <v>1175700</v>
      </c>
      <c r="J114" s="131">
        <f t="shared" si="82"/>
        <v>940559</v>
      </c>
      <c r="K114" s="133">
        <v>0</v>
      </c>
      <c r="L114" s="84">
        <v>470280</v>
      </c>
      <c r="M114" s="126">
        <v>470279</v>
      </c>
      <c r="N114" s="137">
        <f>ROUND(1175699*20%,0)+1</f>
        <v>235141</v>
      </c>
      <c r="O114" s="131">
        <f t="shared" si="83"/>
        <v>23513968</v>
      </c>
      <c r="P114" s="145">
        <v>0</v>
      </c>
    </row>
    <row r="115" spans="1:16" ht="33.75" customHeight="1" x14ac:dyDescent="0.25">
      <c r="A115" s="109" t="s">
        <v>461</v>
      </c>
      <c r="B115" s="118" t="s">
        <v>159</v>
      </c>
      <c r="C115" s="113" t="s">
        <v>458</v>
      </c>
      <c r="D115" s="105">
        <f t="shared" si="84"/>
        <v>8618917</v>
      </c>
      <c r="E115" s="98">
        <v>0</v>
      </c>
      <c r="F115" s="83">
        <v>0</v>
      </c>
      <c r="G115" s="84">
        <v>8618917</v>
      </c>
      <c r="H115" s="126">
        <v>0</v>
      </c>
      <c r="I115" s="131">
        <f t="shared" si="81"/>
        <v>453627</v>
      </c>
      <c r="J115" s="131">
        <f t="shared" si="82"/>
        <v>362902</v>
      </c>
      <c r="K115" s="133">
        <v>0</v>
      </c>
      <c r="L115" s="84">
        <v>181451</v>
      </c>
      <c r="M115" s="126">
        <v>181451</v>
      </c>
      <c r="N115" s="137">
        <f>ROUND(453627*20%,0)</f>
        <v>90725</v>
      </c>
      <c r="O115" s="131">
        <f t="shared" si="83"/>
        <v>9072544</v>
      </c>
      <c r="P115" s="145">
        <v>0</v>
      </c>
    </row>
    <row r="116" spans="1:16" ht="33.75" customHeight="1" thickBot="1" x14ac:dyDescent="0.3">
      <c r="A116" s="110" t="s">
        <v>462</v>
      </c>
      <c r="B116" s="119" t="s">
        <v>164</v>
      </c>
      <c r="C116" s="114" t="s">
        <v>458</v>
      </c>
      <c r="D116" s="103">
        <f t="shared" si="84"/>
        <v>12580500</v>
      </c>
      <c r="E116" s="99">
        <v>0</v>
      </c>
      <c r="F116" s="89">
        <v>0</v>
      </c>
      <c r="G116" s="92">
        <v>12580500</v>
      </c>
      <c r="H116" s="127">
        <v>0</v>
      </c>
      <c r="I116" s="130">
        <f t="shared" si="81"/>
        <v>662131</v>
      </c>
      <c r="J116" s="130">
        <f t="shared" si="82"/>
        <v>529705</v>
      </c>
      <c r="K116" s="134">
        <f>ROUND(662132*60%,0)</f>
        <v>397279</v>
      </c>
      <c r="L116" s="92">
        <f>ROUND(662132*10%,0)</f>
        <v>66213</v>
      </c>
      <c r="M116" s="127">
        <f>ROUND(662132*10%,0)</f>
        <v>66213</v>
      </c>
      <c r="N116" s="138">
        <f>ROUND(662132*20%,0)</f>
        <v>132426</v>
      </c>
      <c r="O116" s="130">
        <f t="shared" si="83"/>
        <v>13242631</v>
      </c>
      <c r="P116" s="146">
        <v>0</v>
      </c>
    </row>
    <row r="117" spans="1:16" ht="51" customHeight="1" thickBot="1" x14ac:dyDescent="0.3">
      <c r="A117" s="107" t="s">
        <v>463</v>
      </c>
      <c r="B117" s="116" t="s">
        <v>467</v>
      </c>
      <c r="C117" s="317" t="s">
        <v>171</v>
      </c>
      <c r="D117" s="104">
        <f>SUM(D118:D119)</f>
        <v>9985489</v>
      </c>
      <c r="E117" s="96">
        <f t="shared" ref="E117:P117" si="85">SUM(E118:E119)</f>
        <v>0</v>
      </c>
      <c r="F117" s="91">
        <f t="shared" si="85"/>
        <v>0</v>
      </c>
      <c r="G117" s="91">
        <f t="shared" si="85"/>
        <v>9985489</v>
      </c>
      <c r="H117" s="124">
        <f t="shared" si="85"/>
        <v>0</v>
      </c>
      <c r="I117" s="104">
        <f t="shared" si="85"/>
        <v>525553</v>
      </c>
      <c r="J117" s="104">
        <f t="shared" si="85"/>
        <v>420443</v>
      </c>
      <c r="K117" s="96">
        <f t="shared" si="85"/>
        <v>0</v>
      </c>
      <c r="L117" s="91">
        <f t="shared" si="85"/>
        <v>210222</v>
      </c>
      <c r="M117" s="124">
        <f t="shared" si="85"/>
        <v>210221</v>
      </c>
      <c r="N117" s="104">
        <f t="shared" si="85"/>
        <v>105110</v>
      </c>
      <c r="O117" s="104">
        <f t="shared" si="85"/>
        <v>10511042</v>
      </c>
      <c r="P117" s="143">
        <f t="shared" si="85"/>
        <v>0</v>
      </c>
    </row>
    <row r="118" spans="1:16" ht="33.75" customHeight="1" x14ac:dyDescent="0.25">
      <c r="A118" s="108" t="s">
        <v>464</v>
      </c>
      <c r="B118" s="117" t="s">
        <v>144</v>
      </c>
      <c r="C118" s="112" t="s">
        <v>458</v>
      </c>
      <c r="D118" s="102">
        <f>E118+F118+G118+H118</f>
        <v>2539400</v>
      </c>
      <c r="E118" s="97">
        <v>0</v>
      </c>
      <c r="F118" s="85">
        <v>0</v>
      </c>
      <c r="G118" s="90">
        <v>2539400</v>
      </c>
      <c r="H118" s="125">
        <v>0</v>
      </c>
      <c r="I118" s="129">
        <f t="shared" ref="I118:I119" si="86">(J118+N118)</f>
        <v>133653</v>
      </c>
      <c r="J118" s="129">
        <f t="shared" ref="J118:J119" si="87">K118+L118+M118</f>
        <v>106922</v>
      </c>
      <c r="K118" s="322">
        <v>0</v>
      </c>
      <c r="L118" s="90">
        <v>53461</v>
      </c>
      <c r="M118" s="125">
        <v>53461</v>
      </c>
      <c r="N118" s="136">
        <f>ROUND(133653*20%,0)</f>
        <v>26731</v>
      </c>
      <c r="O118" s="129">
        <f t="shared" ref="O118:O119" si="88">D118+I118</f>
        <v>2673053</v>
      </c>
      <c r="P118" s="144">
        <v>0</v>
      </c>
    </row>
    <row r="119" spans="1:16" ht="33.75" customHeight="1" thickBot="1" x14ac:dyDescent="0.3">
      <c r="A119" s="111" t="s">
        <v>465</v>
      </c>
      <c r="B119" s="120" t="s">
        <v>151</v>
      </c>
      <c r="C119" s="115" t="s">
        <v>458</v>
      </c>
      <c r="D119" s="106">
        <f t="shared" ref="D119" si="89">E119+F119+G119+H119</f>
        <v>7446089</v>
      </c>
      <c r="E119" s="99">
        <v>0</v>
      </c>
      <c r="F119" s="89">
        <v>0</v>
      </c>
      <c r="G119" s="92">
        <v>7446089</v>
      </c>
      <c r="H119" s="127">
        <v>0</v>
      </c>
      <c r="I119" s="132">
        <f t="shared" si="86"/>
        <v>391900</v>
      </c>
      <c r="J119" s="132">
        <f t="shared" si="87"/>
        <v>313521</v>
      </c>
      <c r="K119" s="134">
        <v>0</v>
      </c>
      <c r="L119" s="92">
        <v>156761</v>
      </c>
      <c r="M119" s="127">
        <v>156760</v>
      </c>
      <c r="N119" s="139">
        <f>ROUND(391900*20%,0)-1</f>
        <v>78379</v>
      </c>
      <c r="O119" s="132">
        <f t="shared" si="88"/>
        <v>7837989</v>
      </c>
      <c r="P119" s="147">
        <v>0</v>
      </c>
    </row>
    <row r="120" spans="1:16" ht="48" thickBot="1" x14ac:dyDescent="0.3">
      <c r="A120" s="49" t="s">
        <v>35</v>
      </c>
      <c r="B120" s="21" t="s">
        <v>170</v>
      </c>
      <c r="C120" s="23" t="s">
        <v>171</v>
      </c>
      <c r="D120" s="148">
        <f t="shared" ref="D120:P120" si="90">D103+D101+D94+D86+D77+D67+D56+D52+D48+D37+D24+D15+D8+D105+D107+D109+D111+D117</f>
        <v>2431957819</v>
      </c>
      <c r="E120" s="149">
        <f t="shared" si="90"/>
        <v>0</v>
      </c>
      <c r="F120" s="24">
        <f t="shared" si="90"/>
        <v>1728116099</v>
      </c>
      <c r="G120" s="24">
        <f t="shared" si="90"/>
        <v>703841720</v>
      </c>
      <c r="H120" s="150">
        <f t="shared" si="90"/>
        <v>0</v>
      </c>
      <c r="I120" s="25">
        <f t="shared" si="90"/>
        <v>140068969</v>
      </c>
      <c r="J120" s="148">
        <f t="shared" si="90"/>
        <v>105815310</v>
      </c>
      <c r="K120" s="149">
        <f t="shared" si="90"/>
        <v>24924093</v>
      </c>
      <c r="L120" s="24">
        <f t="shared" si="90"/>
        <v>55055800</v>
      </c>
      <c r="M120" s="150">
        <f t="shared" si="90"/>
        <v>25835417</v>
      </c>
      <c r="N120" s="25">
        <f t="shared" si="90"/>
        <v>34253659</v>
      </c>
      <c r="O120" s="22">
        <f t="shared" si="90"/>
        <v>2572026788</v>
      </c>
      <c r="P120" s="22">
        <f t="shared" si="90"/>
        <v>0</v>
      </c>
    </row>
    <row r="121" spans="1:16" x14ac:dyDescent="0.25">
      <c r="A121" s="26" t="s">
        <v>169</v>
      </c>
    </row>
    <row r="122" spans="1:16" x14ac:dyDescent="0.25">
      <c r="A122" s="26" t="s">
        <v>421</v>
      </c>
    </row>
    <row r="126" spans="1:16" x14ac:dyDescent="0.25">
      <c r="L126" s="27"/>
    </row>
  </sheetData>
  <mergeCells count="18">
    <mergeCell ref="O3:O5"/>
    <mergeCell ref="A2:P2"/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  <mergeCell ref="I4:I5"/>
    <mergeCell ref="J4:J5"/>
    <mergeCell ref="L4:L5"/>
    <mergeCell ref="M4:M5"/>
  </mergeCells>
  <phoneticPr fontId="5" type="noConversion"/>
  <pageMargins left="0.17" right="0.17" top="0.35" bottom="0.17" header="0.17" footer="0.17"/>
  <pageSetup paperSize="9" scale="64" fitToHeight="0" orientation="landscape" r:id="rId1"/>
  <rowBreaks count="3" manualBreakCount="3">
    <brk id="32" max="16383" man="1"/>
    <brk id="6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F276"/>
  <sheetViews>
    <sheetView view="pageBreakPreview" zoomScaleNormal="100" zoomScaleSheetLayoutView="100" workbookViewId="0">
      <pane xSplit="4" ySplit="2" topLeftCell="E3" activePane="bottomRight" state="frozen"/>
      <selection activeCell="L55" sqref="L55"/>
      <selection pane="topRight" activeCell="L55" sqref="L55"/>
      <selection pane="bottomLeft" activeCell="L55" sqref="L55"/>
      <selection pane="bottomRight" activeCell="F12" sqref="F12"/>
    </sheetView>
  </sheetViews>
  <sheetFormatPr defaultRowHeight="15" x14ac:dyDescent="0.25"/>
  <cols>
    <col min="1" max="3" width="15.5703125" style="33" customWidth="1"/>
    <col min="4" max="4" width="18.28515625" style="33" customWidth="1"/>
    <col min="5" max="5" width="15.5703125" style="57" customWidth="1"/>
    <col min="6" max="6" width="16.7109375" style="33" customWidth="1"/>
    <col min="7" max="16384" width="9.140625" style="26"/>
  </cols>
  <sheetData>
    <row r="1" spans="1:6" ht="16.5" thickBot="1" x14ac:dyDescent="0.3">
      <c r="A1" s="375" t="s">
        <v>413</v>
      </c>
      <c r="B1" s="375"/>
      <c r="C1" s="375"/>
      <c r="D1" s="375"/>
      <c r="E1" s="375"/>
      <c r="F1" s="375"/>
    </row>
    <row r="2" spans="1:6" ht="45.75" thickBot="1" x14ac:dyDescent="0.3">
      <c r="A2" s="61" t="s">
        <v>174</v>
      </c>
      <c r="B2" s="50" t="s">
        <v>175</v>
      </c>
      <c r="C2" s="50" t="s">
        <v>176</v>
      </c>
      <c r="D2" s="50" t="s">
        <v>177</v>
      </c>
      <c r="E2" s="62" t="s">
        <v>178</v>
      </c>
      <c r="F2" s="48" t="s">
        <v>179</v>
      </c>
    </row>
    <row r="3" spans="1:6" ht="15.75" customHeight="1" x14ac:dyDescent="0.25">
      <c r="A3" s="362" t="s">
        <v>180</v>
      </c>
      <c r="B3" s="362" t="s">
        <v>181</v>
      </c>
      <c r="C3" s="362" t="s">
        <v>182</v>
      </c>
      <c r="D3" s="362" t="s">
        <v>183</v>
      </c>
      <c r="E3" s="13" t="s">
        <v>184</v>
      </c>
      <c r="F3" s="14">
        <v>6592729</v>
      </c>
    </row>
    <row r="4" spans="1:6" ht="15.75" thickBot="1" x14ac:dyDescent="0.3">
      <c r="A4" s="363"/>
      <c r="B4" s="363"/>
      <c r="C4" s="363"/>
      <c r="D4" s="363"/>
      <c r="E4" s="11" t="s">
        <v>185</v>
      </c>
      <c r="F4" s="12">
        <v>5043689</v>
      </c>
    </row>
    <row r="5" spans="1:6" x14ac:dyDescent="0.25">
      <c r="A5" s="363"/>
      <c r="B5" s="363"/>
      <c r="C5" s="376" t="s">
        <v>186</v>
      </c>
      <c r="D5" s="363"/>
      <c r="E5" s="13" t="s">
        <v>187</v>
      </c>
      <c r="F5" s="14">
        <v>1863473</v>
      </c>
    </row>
    <row r="6" spans="1:6" x14ac:dyDescent="0.25">
      <c r="A6" s="363"/>
      <c r="B6" s="363"/>
      <c r="C6" s="377"/>
      <c r="D6" s="363"/>
      <c r="E6" s="9" t="s">
        <v>188</v>
      </c>
      <c r="F6" s="10">
        <v>1863473</v>
      </c>
    </row>
    <row r="7" spans="1:6" x14ac:dyDescent="0.25">
      <c r="A7" s="363"/>
      <c r="B7" s="363"/>
      <c r="C7" s="377"/>
      <c r="D7" s="363"/>
      <c r="E7" s="9" t="s">
        <v>189</v>
      </c>
      <c r="F7" s="10">
        <v>1863473</v>
      </c>
    </row>
    <row r="8" spans="1:6" x14ac:dyDescent="0.25">
      <c r="A8" s="363"/>
      <c r="B8" s="363"/>
      <c r="C8" s="377"/>
      <c r="D8" s="363"/>
      <c r="E8" s="9" t="s">
        <v>184</v>
      </c>
      <c r="F8" s="10">
        <v>6092889</v>
      </c>
    </row>
    <row r="9" spans="1:6" x14ac:dyDescent="0.25">
      <c r="A9" s="363"/>
      <c r="B9" s="363"/>
      <c r="C9" s="377"/>
      <c r="D9" s="363"/>
      <c r="E9" s="9" t="s">
        <v>190</v>
      </c>
      <c r="F9" s="10">
        <v>745389</v>
      </c>
    </row>
    <row r="10" spans="1:6" x14ac:dyDescent="0.25">
      <c r="A10" s="363"/>
      <c r="B10" s="363"/>
      <c r="C10" s="377"/>
      <c r="D10" s="363"/>
      <c r="E10" s="9" t="s">
        <v>191</v>
      </c>
      <c r="F10" s="10">
        <v>745389</v>
      </c>
    </row>
    <row r="11" spans="1:6" ht="15.75" thickBot="1" x14ac:dyDescent="0.3">
      <c r="A11" s="363"/>
      <c r="B11" s="363"/>
      <c r="C11" s="378"/>
      <c r="D11" s="363"/>
      <c r="E11" s="11" t="s">
        <v>192</v>
      </c>
      <c r="F11" s="12">
        <v>745389</v>
      </c>
    </row>
    <row r="12" spans="1:6" ht="16.5" customHeight="1" x14ac:dyDescent="0.25">
      <c r="A12" s="363"/>
      <c r="B12" s="363"/>
      <c r="C12" s="362" t="s">
        <v>193</v>
      </c>
      <c r="D12" s="363"/>
      <c r="E12" s="13" t="s">
        <v>187</v>
      </c>
      <c r="F12" s="14">
        <v>7030124</v>
      </c>
    </row>
    <row r="13" spans="1:6" x14ac:dyDescent="0.25">
      <c r="A13" s="363"/>
      <c r="B13" s="363"/>
      <c r="C13" s="363"/>
      <c r="D13" s="363"/>
      <c r="E13" s="9" t="s">
        <v>188</v>
      </c>
      <c r="F13" s="10">
        <v>12212667</v>
      </c>
    </row>
    <row r="14" spans="1:6" x14ac:dyDescent="0.25">
      <c r="A14" s="363"/>
      <c r="B14" s="363"/>
      <c r="C14" s="363"/>
      <c r="D14" s="363"/>
      <c r="E14" s="9" t="s">
        <v>189</v>
      </c>
      <c r="F14" s="10">
        <v>3766441</v>
      </c>
    </row>
    <row r="15" spans="1:6" x14ac:dyDescent="0.25">
      <c r="A15" s="363"/>
      <c r="B15" s="363"/>
      <c r="C15" s="363"/>
      <c r="D15" s="363"/>
      <c r="E15" s="9" t="s">
        <v>184</v>
      </c>
      <c r="F15" s="10">
        <v>4016160</v>
      </c>
    </row>
    <row r="16" spans="1:6" x14ac:dyDescent="0.25">
      <c r="A16" s="363"/>
      <c r="B16" s="363"/>
      <c r="C16" s="363"/>
      <c r="D16" s="363"/>
      <c r="E16" s="9" t="s">
        <v>190</v>
      </c>
      <c r="F16" s="10">
        <v>5767090</v>
      </c>
    </row>
    <row r="17" spans="1:6" x14ac:dyDescent="0.25">
      <c r="A17" s="363"/>
      <c r="B17" s="363"/>
      <c r="C17" s="363"/>
      <c r="D17" s="363"/>
      <c r="E17" s="9" t="s">
        <v>191</v>
      </c>
      <c r="F17" s="10">
        <v>10123179</v>
      </c>
    </row>
    <row r="18" spans="1:6" x14ac:dyDescent="0.25">
      <c r="A18" s="363"/>
      <c r="B18" s="363"/>
      <c r="C18" s="363"/>
      <c r="D18" s="363"/>
      <c r="E18" s="9" t="s">
        <v>192</v>
      </c>
      <c r="F18" s="10">
        <v>3443043</v>
      </c>
    </row>
    <row r="19" spans="1:6" x14ac:dyDescent="0.25">
      <c r="A19" s="363"/>
      <c r="B19" s="363"/>
      <c r="C19" s="363"/>
      <c r="D19" s="363"/>
      <c r="E19" s="9" t="s">
        <v>185</v>
      </c>
      <c r="F19" s="10">
        <v>4462399</v>
      </c>
    </row>
    <row r="20" spans="1:6" x14ac:dyDescent="0.25">
      <c r="A20" s="363"/>
      <c r="B20" s="363"/>
      <c r="C20" s="363"/>
      <c r="D20" s="363"/>
      <c r="E20" s="9" t="s">
        <v>194</v>
      </c>
      <c r="F20" s="10">
        <v>5851120</v>
      </c>
    </row>
    <row r="21" spans="1:6" x14ac:dyDescent="0.25">
      <c r="A21" s="363"/>
      <c r="B21" s="363"/>
      <c r="C21" s="363"/>
      <c r="D21" s="363"/>
      <c r="E21" s="9" t="s">
        <v>195</v>
      </c>
      <c r="F21" s="10">
        <v>8032320</v>
      </c>
    </row>
    <row r="22" spans="1:6" ht="15.75" thickBot="1" x14ac:dyDescent="0.3">
      <c r="A22" s="363"/>
      <c r="B22" s="363"/>
      <c r="C22" s="364"/>
      <c r="D22" s="363"/>
      <c r="E22" s="11" t="s">
        <v>196</v>
      </c>
      <c r="F22" s="12">
        <v>4412399</v>
      </c>
    </row>
    <row r="23" spans="1:6" ht="18.75" customHeight="1" x14ac:dyDescent="0.25">
      <c r="A23" s="363"/>
      <c r="B23" s="363"/>
      <c r="C23" s="362" t="s">
        <v>197</v>
      </c>
      <c r="D23" s="369"/>
      <c r="E23" s="13" t="s">
        <v>194</v>
      </c>
      <c r="F23" s="14">
        <v>109275</v>
      </c>
    </row>
    <row r="24" spans="1:6" x14ac:dyDescent="0.25">
      <c r="A24" s="363"/>
      <c r="B24" s="363"/>
      <c r="C24" s="363"/>
      <c r="D24" s="369"/>
      <c r="E24" s="9" t="s">
        <v>195</v>
      </c>
      <c r="F24" s="10">
        <v>109275</v>
      </c>
    </row>
    <row r="25" spans="1:6" x14ac:dyDescent="0.25">
      <c r="A25" s="363"/>
      <c r="B25" s="363"/>
      <c r="C25" s="363"/>
      <c r="D25" s="369"/>
      <c r="E25" s="9" t="s">
        <v>198</v>
      </c>
      <c r="F25" s="10">
        <v>7460</v>
      </c>
    </row>
    <row r="26" spans="1:6" ht="15.75" thickBot="1" x14ac:dyDescent="0.3">
      <c r="A26" s="363"/>
      <c r="B26" s="363"/>
      <c r="C26" s="364"/>
      <c r="D26" s="369"/>
      <c r="E26" s="11" t="s">
        <v>199</v>
      </c>
      <c r="F26" s="12">
        <v>190819</v>
      </c>
    </row>
    <row r="27" spans="1:6" x14ac:dyDescent="0.25">
      <c r="A27" s="363"/>
      <c r="B27" s="363"/>
      <c r="C27" s="362" t="s">
        <v>200</v>
      </c>
      <c r="D27" s="369"/>
      <c r="E27" s="13" t="s">
        <v>195</v>
      </c>
      <c r="F27" s="14">
        <v>0</v>
      </c>
    </row>
    <row r="28" spans="1:6" x14ac:dyDescent="0.25">
      <c r="A28" s="363"/>
      <c r="B28" s="363"/>
      <c r="C28" s="379"/>
      <c r="D28" s="369"/>
      <c r="E28" s="9" t="s">
        <v>196</v>
      </c>
      <c r="F28" s="10">
        <v>0</v>
      </c>
    </row>
    <row r="29" spans="1:6" x14ac:dyDescent="0.25">
      <c r="A29" s="363"/>
      <c r="B29" s="363"/>
      <c r="C29" s="379"/>
      <c r="D29" s="369"/>
      <c r="E29" s="9" t="s">
        <v>201</v>
      </c>
      <c r="F29" s="10">
        <v>0</v>
      </c>
    </row>
    <row r="30" spans="1:6" x14ac:dyDescent="0.25">
      <c r="A30" s="363"/>
      <c r="B30" s="363"/>
      <c r="C30" s="379"/>
      <c r="D30" s="369"/>
      <c r="E30" s="9" t="s">
        <v>198</v>
      </c>
      <c r="F30" s="10">
        <v>0</v>
      </c>
    </row>
    <row r="31" spans="1:6" ht="15.75" thickBot="1" x14ac:dyDescent="0.3">
      <c r="A31" s="363"/>
      <c r="B31" s="363"/>
      <c r="C31" s="380"/>
      <c r="D31" s="371"/>
      <c r="E31" s="15" t="s">
        <v>199</v>
      </c>
      <c r="F31" s="16">
        <v>0</v>
      </c>
    </row>
    <row r="32" spans="1:6" x14ac:dyDescent="0.25">
      <c r="A32" s="363"/>
      <c r="B32" s="363"/>
      <c r="C32" s="362" t="s">
        <v>407</v>
      </c>
      <c r="D32" s="357" t="s">
        <v>408</v>
      </c>
      <c r="E32" s="7" t="s">
        <v>201</v>
      </c>
      <c r="F32" s="8">
        <v>1004560</v>
      </c>
    </row>
    <row r="33" spans="1:6" x14ac:dyDescent="0.25">
      <c r="A33" s="363"/>
      <c r="B33" s="363"/>
      <c r="C33" s="363"/>
      <c r="D33" s="365"/>
      <c r="E33" s="9" t="s">
        <v>198</v>
      </c>
      <c r="F33" s="10">
        <v>7720</v>
      </c>
    </row>
    <row r="34" spans="1:6" ht="15.75" thickBot="1" x14ac:dyDescent="0.3">
      <c r="A34" s="364"/>
      <c r="B34" s="364"/>
      <c r="C34" s="364"/>
      <c r="D34" s="358"/>
      <c r="E34" s="11" t="s">
        <v>199</v>
      </c>
      <c r="F34" s="12">
        <v>7720</v>
      </c>
    </row>
    <row r="35" spans="1:6" x14ac:dyDescent="0.25">
      <c r="A35" s="362" t="s">
        <v>202</v>
      </c>
      <c r="B35" s="362" t="s">
        <v>181</v>
      </c>
      <c r="C35" s="362" t="s">
        <v>203</v>
      </c>
      <c r="D35" s="357" t="s">
        <v>204</v>
      </c>
      <c r="E35" s="13" t="s">
        <v>205</v>
      </c>
      <c r="F35" s="14">
        <v>36947827</v>
      </c>
    </row>
    <row r="36" spans="1:6" ht="15.75" thickBot="1" x14ac:dyDescent="0.3">
      <c r="A36" s="363"/>
      <c r="B36" s="363"/>
      <c r="C36" s="364"/>
      <c r="D36" s="365"/>
      <c r="E36" s="15" t="s">
        <v>206</v>
      </c>
      <c r="F36" s="16">
        <v>2981400</v>
      </c>
    </row>
    <row r="37" spans="1:6" x14ac:dyDescent="0.25">
      <c r="A37" s="363"/>
      <c r="B37" s="363"/>
      <c r="C37" s="362" t="s">
        <v>207</v>
      </c>
      <c r="D37" s="365"/>
      <c r="E37" s="7" t="s">
        <v>205</v>
      </c>
      <c r="F37" s="8">
        <v>10402500</v>
      </c>
    </row>
    <row r="38" spans="1:6" ht="15.75" thickBot="1" x14ac:dyDescent="0.3">
      <c r="A38" s="363"/>
      <c r="B38" s="363"/>
      <c r="C38" s="364"/>
      <c r="D38" s="365"/>
      <c r="E38" s="11" t="s">
        <v>206</v>
      </c>
      <c r="F38" s="12">
        <v>855000</v>
      </c>
    </row>
    <row r="39" spans="1:6" ht="15.75" thickBot="1" x14ac:dyDescent="0.3">
      <c r="A39" s="363"/>
      <c r="B39" s="363"/>
      <c r="C39" s="36" t="s">
        <v>208</v>
      </c>
      <c r="D39" s="365"/>
      <c r="E39" s="17" t="s">
        <v>209</v>
      </c>
      <c r="F39" s="18">
        <v>13427400</v>
      </c>
    </row>
    <row r="40" spans="1:6" ht="15.75" thickBot="1" x14ac:dyDescent="0.3">
      <c r="A40" s="363"/>
      <c r="B40" s="363"/>
      <c r="C40" s="40" t="s">
        <v>210</v>
      </c>
      <c r="D40" s="358"/>
      <c r="E40" s="17" t="s">
        <v>211</v>
      </c>
      <c r="F40" s="18">
        <v>18750000</v>
      </c>
    </row>
    <row r="41" spans="1:6" ht="15.75" thickBot="1" x14ac:dyDescent="0.3">
      <c r="A41" s="363"/>
      <c r="B41" s="363"/>
      <c r="C41" s="37" t="s">
        <v>212</v>
      </c>
      <c r="D41" s="357" t="s">
        <v>213</v>
      </c>
      <c r="E41" s="19" t="s">
        <v>214</v>
      </c>
      <c r="F41" s="20">
        <v>4625000</v>
      </c>
    </row>
    <row r="42" spans="1:6" x14ac:dyDescent="0.25">
      <c r="A42" s="363"/>
      <c r="B42" s="363"/>
      <c r="C42" s="362" t="s">
        <v>215</v>
      </c>
      <c r="D42" s="365"/>
      <c r="E42" s="7" t="s">
        <v>187</v>
      </c>
      <c r="F42" s="8">
        <v>19890000</v>
      </c>
    </row>
    <row r="43" spans="1:6" x14ac:dyDescent="0.25">
      <c r="A43" s="363"/>
      <c r="B43" s="363"/>
      <c r="C43" s="363"/>
      <c r="D43" s="365"/>
      <c r="E43" s="9" t="s">
        <v>188</v>
      </c>
      <c r="F43" s="10">
        <v>19890000</v>
      </c>
    </row>
    <row r="44" spans="1:6" x14ac:dyDescent="0.25">
      <c r="A44" s="363"/>
      <c r="B44" s="363"/>
      <c r="C44" s="363"/>
      <c r="D44" s="365"/>
      <c r="E44" s="9" t="s">
        <v>190</v>
      </c>
      <c r="F44" s="10">
        <v>8872500</v>
      </c>
    </row>
    <row r="45" spans="1:6" ht="15.75" thickBot="1" x14ac:dyDescent="0.3">
      <c r="A45" s="363"/>
      <c r="B45" s="363"/>
      <c r="C45" s="364"/>
      <c r="D45" s="365"/>
      <c r="E45" s="11" t="s">
        <v>191</v>
      </c>
      <c r="F45" s="12">
        <v>8872500</v>
      </c>
    </row>
    <row r="46" spans="1:6" ht="15.75" thickBot="1" x14ac:dyDescent="0.3">
      <c r="A46" s="363"/>
      <c r="B46" s="363"/>
      <c r="C46" s="37" t="s">
        <v>216</v>
      </c>
      <c r="D46" s="365"/>
      <c r="E46" s="17" t="s">
        <v>217</v>
      </c>
      <c r="F46" s="18">
        <v>13175873</v>
      </c>
    </row>
    <row r="47" spans="1:6" x14ac:dyDescent="0.25">
      <c r="A47" s="363"/>
      <c r="B47" s="363"/>
      <c r="C47" s="362" t="s">
        <v>218</v>
      </c>
      <c r="D47" s="365"/>
      <c r="E47" s="7" t="s">
        <v>214</v>
      </c>
      <c r="F47" s="8">
        <v>1143450</v>
      </c>
    </row>
    <row r="48" spans="1:6" x14ac:dyDescent="0.25">
      <c r="A48" s="363"/>
      <c r="B48" s="363"/>
      <c r="C48" s="363"/>
      <c r="D48" s="365"/>
      <c r="E48" s="9" t="s">
        <v>219</v>
      </c>
      <c r="F48" s="10">
        <v>2232450</v>
      </c>
    </row>
    <row r="49" spans="1:6" x14ac:dyDescent="0.25">
      <c r="A49" s="363"/>
      <c r="B49" s="363"/>
      <c r="C49" s="363"/>
      <c r="D49" s="365"/>
      <c r="E49" s="9" t="s">
        <v>220</v>
      </c>
      <c r="F49" s="10">
        <v>1143450</v>
      </c>
    </row>
    <row r="50" spans="1:6" x14ac:dyDescent="0.25">
      <c r="A50" s="363"/>
      <c r="B50" s="363"/>
      <c r="C50" s="363"/>
      <c r="D50" s="365"/>
      <c r="E50" s="9" t="s">
        <v>198</v>
      </c>
      <c r="F50" s="10">
        <v>435600</v>
      </c>
    </row>
    <row r="51" spans="1:6" ht="15.75" thickBot="1" x14ac:dyDescent="0.3">
      <c r="A51" s="364"/>
      <c r="B51" s="364"/>
      <c r="C51" s="364"/>
      <c r="D51" s="358"/>
      <c r="E51" s="11" t="s">
        <v>199</v>
      </c>
      <c r="F51" s="12">
        <v>490050</v>
      </c>
    </row>
    <row r="52" spans="1:6" x14ac:dyDescent="0.25">
      <c r="A52" s="362" t="s">
        <v>221</v>
      </c>
      <c r="B52" s="362" t="s">
        <v>222</v>
      </c>
      <c r="C52" s="362" t="s">
        <v>223</v>
      </c>
      <c r="D52" s="357" t="s">
        <v>224</v>
      </c>
      <c r="E52" s="13" t="s">
        <v>225</v>
      </c>
      <c r="F52" s="14">
        <v>12165860</v>
      </c>
    </row>
    <row r="53" spans="1:6" x14ac:dyDescent="0.25">
      <c r="A53" s="363"/>
      <c r="B53" s="363"/>
      <c r="C53" s="363"/>
      <c r="D53" s="365"/>
      <c r="E53" s="9" t="s">
        <v>226</v>
      </c>
      <c r="F53" s="10">
        <v>4798382</v>
      </c>
    </row>
    <row r="54" spans="1:6" ht="15.75" thickBot="1" x14ac:dyDescent="0.3">
      <c r="A54" s="363"/>
      <c r="B54" s="363"/>
      <c r="C54" s="364"/>
      <c r="D54" s="365"/>
      <c r="E54" s="11" t="s">
        <v>227</v>
      </c>
      <c r="F54" s="12">
        <v>14980350</v>
      </c>
    </row>
    <row r="55" spans="1:6" x14ac:dyDescent="0.25">
      <c r="A55" s="363"/>
      <c r="B55" s="363"/>
      <c r="C55" s="362" t="s">
        <v>228</v>
      </c>
      <c r="D55" s="365"/>
      <c r="E55" s="13" t="s">
        <v>229</v>
      </c>
      <c r="F55" s="14">
        <v>1561734</v>
      </c>
    </row>
    <row r="56" spans="1:6" x14ac:dyDescent="0.25">
      <c r="A56" s="363"/>
      <c r="B56" s="363"/>
      <c r="C56" s="363"/>
      <c r="D56" s="365"/>
      <c r="E56" s="9" t="s">
        <v>225</v>
      </c>
      <c r="F56" s="10">
        <v>31437402</v>
      </c>
    </row>
    <row r="57" spans="1:6" x14ac:dyDescent="0.25">
      <c r="A57" s="363"/>
      <c r="B57" s="363"/>
      <c r="C57" s="363"/>
      <c r="D57" s="365"/>
      <c r="E57" s="9" t="s">
        <v>226</v>
      </c>
      <c r="F57" s="10">
        <v>905544</v>
      </c>
    </row>
    <row r="58" spans="1:6" ht="15.75" thickBot="1" x14ac:dyDescent="0.3">
      <c r="A58" s="363"/>
      <c r="B58" s="363"/>
      <c r="C58" s="364"/>
      <c r="D58" s="365"/>
      <c r="E58" s="11" t="s">
        <v>227</v>
      </c>
      <c r="F58" s="12">
        <v>4527720</v>
      </c>
    </row>
    <row r="59" spans="1:6" x14ac:dyDescent="0.25">
      <c r="A59" s="363"/>
      <c r="B59" s="363"/>
      <c r="C59" s="362" t="s">
        <v>230</v>
      </c>
      <c r="D59" s="365"/>
      <c r="E59" s="13" t="s">
        <v>229</v>
      </c>
      <c r="F59" s="14">
        <v>528266</v>
      </c>
    </row>
    <row r="60" spans="1:6" x14ac:dyDescent="0.25">
      <c r="A60" s="363"/>
      <c r="B60" s="363"/>
      <c r="C60" s="363"/>
      <c r="D60" s="365"/>
      <c r="E60" s="9" t="s">
        <v>225</v>
      </c>
      <c r="F60" s="10">
        <v>10633898</v>
      </c>
    </row>
    <row r="61" spans="1:6" x14ac:dyDescent="0.25">
      <c r="A61" s="363"/>
      <c r="B61" s="363"/>
      <c r="C61" s="363"/>
      <c r="D61" s="365"/>
      <c r="E61" s="9" t="s">
        <v>226</v>
      </c>
      <c r="F61" s="10">
        <v>306306</v>
      </c>
    </row>
    <row r="62" spans="1:6" ht="15.75" thickBot="1" x14ac:dyDescent="0.3">
      <c r="A62" s="363"/>
      <c r="B62" s="363"/>
      <c r="C62" s="364"/>
      <c r="D62" s="358"/>
      <c r="E62" s="11" t="s">
        <v>227</v>
      </c>
      <c r="F62" s="12">
        <v>1531530</v>
      </c>
    </row>
    <row r="63" spans="1:6" x14ac:dyDescent="0.25">
      <c r="A63" s="363"/>
      <c r="B63" s="363"/>
      <c r="C63" s="362" t="s">
        <v>231</v>
      </c>
      <c r="D63" s="357" t="s">
        <v>232</v>
      </c>
      <c r="E63" s="13" t="s">
        <v>227</v>
      </c>
      <c r="F63" s="28">
        <v>2920000</v>
      </c>
    </row>
    <row r="64" spans="1:6" x14ac:dyDescent="0.25">
      <c r="A64" s="363"/>
      <c r="B64" s="363"/>
      <c r="C64" s="363"/>
      <c r="D64" s="365"/>
      <c r="E64" s="9" t="s">
        <v>233</v>
      </c>
      <c r="F64" s="29">
        <v>6400000</v>
      </c>
    </row>
    <row r="65" spans="1:6" x14ac:dyDescent="0.25">
      <c r="A65" s="363"/>
      <c r="B65" s="363"/>
      <c r="C65" s="363"/>
      <c r="D65" s="365"/>
      <c r="E65" s="9" t="s">
        <v>234</v>
      </c>
      <c r="F65" s="29">
        <v>4200000</v>
      </c>
    </row>
    <row r="66" spans="1:6" x14ac:dyDescent="0.25">
      <c r="A66" s="363"/>
      <c r="B66" s="363"/>
      <c r="C66" s="363"/>
      <c r="D66" s="365"/>
      <c r="E66" s="9" t="s">
        <v>235</v>
      </c>
      <c r="F66" s="29">
        <v>2080000</v>
      </c>
    </row>
    <row r="67" spans="1:6" x14ac:dyDescent="0.25">
      <c r="A67" s="363"/>
      <c r="B67" s="363"/>
      <c r="C67" s="363"/>
      <c r="D67" s="365"/>
      <c r="E67" s="9" t="s">
        <v>236</v>
      </c>
      <c r="F67" s="29">
        <v>20000000</v>
      </c>
    </row>
    <row r="68" spans="1:6" ht="15.75" thickBot="1" x14ac:dyDescent="0.3">
      <c r="A68" s="363"/>
      <c r="B68" s="363"/>
      <c r="C68" s="364"/>
      <c r="D68" s="365"/>
      <c r="E68" s="11" t="s">
        <v>237</v>
      </c>
      <c r="F68" s="30">
        <v>4400000</v>
      </c>
    </row>
    <row r="69" spans="1:6" x14ac:dyDescent="0.25">
      <c r="A69" s="363"/>
      <c r="B69" s="363"/>
      <c r="C69" s="362" t="s">
        <v>238</v>
      </c>
      <c r="D69" s="365"/>
      <c r="E69" s="13" t="s">
        <v>227</v>
      </c>
      <c r="F69" s="28">
        <v>730000</v>
      </c>
    </row>
    <row r="70" spans="1:6" x14ac:dyDescent="0.25">
      <c r="A70" s="363"/>
      <c r="B70" s="363"/>
      <c r="C70" s="363"/>
      <c r="D70" s="365"/>
      <c r="E70" s="9" t="s">
        <v>233</v>
      </c>
      <c r="F70" s="29">
        <v>1600000</v>
      </c>
    </row>
    <row r="71" spans="1:6" x14ac:dyDescent="0.25">
      <c r="A71" s="363"/>
      <c r="B71" s="363"/>
      <c r="C71" s="363"/>
      <c r="D71" s="365"/>
      <c r="E71" s="9" t="s">
        <v>234</v>
      </c>
      <c r="F71" s="29">
        <v>1050000</v>
      </c>
    </row>
    <row r="72" spans="1:6" x14ac:dyDescent="0.25">
      <c r="A72" s="363"/>
      <c r="B72" s="363"/>
      <c r="C72" s="363"/>
      <c r="D72" s="365"/>
      <c r="E72" s="9" t="s">
        <v>235</v>
      </c>
      <c r="F72" s="29">
        <v>520000</v>
      </c>
    </row>
    <row r="73" spans="1:6" x14ac:dyDescent="0.25">
      <c r="A73" s="363"/>
      <c r="B73" s="363"/>
      <c r="C73" s="363"/>
      <c r="D73" s="365"/>
      <c r="E73" s="9" t="s">
        <v>236</v>
      </c>
      <c r="F73" s="29">
        <v>5000000</v>
      </c>
    </row>
    <row r="74" spans="1:6" ht="15.75" thickBot="1" x14ac:dyDescent="0.3">
      <c r="A74" s="363"/>
      <c r="B74" s="363"/>
      <c r="C74" s="364"/>
      <c r="D74" s="358"/>
      <c r="E74" s="11" t="s">
        <v>237</v>
      </c>
      <c r="F74" s="30">
        <v>1100000</v>
      </c>
    </row>
    <row r="75" spans="1:6" x14ac:dyDescent="0.25">
      <c r="A75" s="363"/>
      <c r="B75" s="363"/>
      <c r="C75" s="362" t="s">
        <v>239</v>
      </c>
      <c r="D75" s="357" t="s">
        <v>240</v>
      </c>
      <c r="E75" s="13" t="s">
        <v>229</v>
      </c>
      <c r="F75" s="28">
        <v>540549</v>
      </c>
    </row>
    <row r="76" spans="1:6" x14ac:dyDescent="0.25">
      <c r="A76" s="363"/>
      <c r="B76" s="363"/>
      <c r="C76" s="363"/>
      <c r="D76" s="365"/>
      <c r="E76" s="9" t="s">
        <v>241</v>
      </c>
      <c r="F76" s="29">
        <v>15995248</v>
      </c>
    </row>
    <row r="77" spans="1:6" x14ac:dyDescent="0.25">
      <c r="A77" s="363"/>
      <c r="B77" s="363"/>
      <c r="C77" s="363"/>
      <c r="D77" s="365"/>
      <c r="E77" s="9" t="s">
        <v>242</v>
      </c>
      <c r="F77" s="29">
        <v>3152747</v>
      </c>
    </row>
    <row r="78" spans="1:6" x14ac:dyDescent="0.25">
      <c r="A78" s="363"/>
      <c r="B78" s="363"/>
      <c r="C78" s="363"/>
      <c r="D78" s="365"/>
      <c r="E78" s="9" t="s">
        <v>243</v>
      </c>
      <c r="F78" s="29">
        <v>1148089</v>
      </c>
    </row>
    <row r="79" spans="1:6" x14ac:dyDescent="0.25">
      <c r="A79" s="363"/>
      <c r="B79" s="363"/>
      <c r="C79" s="363"/>
      <c r="D79" s="365"/>
      <c r="E79" s="9" t="s">
        <v>244</v>
      </c>
      <c r="F79" s="29">
        <v>198623</v>
      </c>
    </row>
    <row r="80" spans="1:6" ht="15.75" thickBot="1" x14ac:dyDescent="0.3">
      <c r="A80" s="363"/>
      <c r="B80" s="363"/>
      <c r="C80" s="364"/>
      <c r="D80" s="365"/>
      <c r="E80" s="15" t="s">
        <v>245</v>
      </c>
      <c r="F80" s="324">
        <v>2664651</v>
      </c>
    </row>
    <row r="81" spans="1:6" x14ac:dyDescent="0.25">
      <c r="A81" s="363"/>
      <c r="B81" s="363"/>
      <c r="C81" s="362" t="s">
        <v>246</v>
      </c>
      <c r="D81" s="365"/>
      <c r="E81" s="7" t="s">
        <v>229</v>
      </c>
      <c r="F81" s="325">
        <v>639451</v>
      </c>
    </row>
    <row r="82" spans="1:6" x14ac:dyDescent="0.25">
      <c r="A82" s="363"/>
      <c r="B82" s="363"/>
      <c r="C82" s="363"/>
      <c r="D82" s="365"/>
      <c r="E82" s="9" t="s">
        <v>241</v>
      </c>
      <c r="F82" s="29">
        <v>4064752</v>
      </c>
    </row>
    <row r="83" spans="1:6" x14ac:dyDescent="0.25">
      <c r="A83" s="363"/>
      <c r="B83" s="363"/>
      <c r="C83" s="363"/>
      <c r="D83" s="365"/>
      <c r="E83" s="9" t="s">
        <v>242</v>
      </c>
      <c r="F83" s="29">
        <v>2747253</v>
      </c>
    </row>
    <row r="84" spans="1:6" x14ac:dyDescent="0.25">
      <c r="A84" s="363"/>
      <c r="B84" s="363"/>
      <c r="C84" s="363"/>
      <c r="D84" s="365"/>
      <c r="E84" s="9" t="s">
        <v>243</v>
      </c>
      <c r="F84" s="29">
        <v>439011</v>
      </c>
    </row>
    <row r="85" spans="1:6" x14ac:dyDescent="0.25">
      <c r="A85" s="363"/>
      <c r="B85" s="363"/>
      <c r="C85" s="363"/>
      <c r="D85" s="365"/>
      <c r="E85" s="9" t="s">
        <v>244</v>
      </c>
      <c r="F85" s="29">
        <v>173077</v>
      </c>
    </row>
    <row r="86" spans="1:6" ht="15.75" thickBot="1" x14ac:dyDescent="0.3">
      <c r="A86" s="363"/>
      <c r="B86" s="363"/>
      <c r="C86" s="364"/>
      <c r="D86" s="365"/>
      <c r="E86" s="15" t="s">
        <v>245</v>
      </c>
      <c r="F86" s="324">
        <v>450549</v>
      </c>
    </row>
    <row r="87" spans="1:6" x14ac:dyDescent="0.25">
      <c r="A87" s="363"/>
      <c r="B87" s="363"/>
      <c r="C87" s="362" t="s">
        <v>247</v>
      </c>
      <c r="D87" s="365"/>
      <c r="E87" s="7" t="s">
        <v>243</v>
      </c>
      <c r="F87" s="8">
        <v>5120279</v>
      </c>
    </row>
    <row r="88" spans="1:6" x14ac:dyDescent="0.25">
      <c r="A88" s="363"/>
      <c r="B88" s="363"/>
      <c r="C88" s="363"/>
      <c r="D88" s="365"/>
      <c r="E88" s="9" t="s">
        <v>244</v>
      </c>
      <c r="F88" s="10">
        <v>276800</v>
      </c>
    </row>
    <row r="89" spans="1:6" ht="15.75" thickBot="1" x14ac:dyDescent="0.3">
      <c r="A89" s="363"/>
      <c r="B89" s="363"/>
      <c r="C89" s="364"/>
      <c r="D89" s="358"/>
      <c r="E89" s="11" t="s">
        <v>245</v>
      </c>
      <c r="F89" s="12">
        <v>12460800</v>
      </c>
    </row>
    <row r="90" spans="1:6" x14ac:dyDescent="0.25">
      <c r="A90" s="363"/>
      <c r="B90" s="363"/>
      <c r="C90" s="362" t="s">
        <v>248</v>
      </c>
      <c r="D90" s="357" t="s">
        <v>249</v>
      </c>
      <c r="E90" s="1" t="s">
        <v>250</v>
      </c>
      <c r="F90" s="14">
        <v>1712446</v>
      </c>
    </row>
    <row r="91" spans="1:6" x14ac:dyDescent="0.25">
      <c r="A91" s="363"/>
      <c r="B91" s="363"/>
      <c r="C91" s="363"/>
      <c r="D91" s="365"/>
      <c r="E91" s="2" t="s">
        <v>251</v>
      </c>
      <c r="F91" s="10">
        <v>1639356</v>
      </c>
    </row>
    <row r="92" spans="1:6" ht="15.75" thickBot="1" x14ac:dyDescent="0.3">
      <c r="A92" s="363"/>
      <c r="B92" s="363"/>
      <c r="C92" s="364"/>
      <c r="D92" s="365"/>
      <c r="E92" s="3" t="s">
        <v>252</v>
      </c>
      <c r="F92" s="12">
        <v>8838534</v>
      </c>
    </row>
    <row r="93" spans="1:6" x14ac:dyDescent="0.25">
      <c r="A93" s="363"/>
      <c r="B93" s="363"/>
      <c r="C93" s="362" t="s">
        <v>253</v>
      </c>
      <c r="D93" s="365"/>
      <c r="E93" s="1" t="s">
        <v>250</v>
      </c>
      <c r="F93" s="14">
        <v>0</v>
      </c>
    </row>
    <row r="94" spans="1:6" ht="15.75" thickBot="1" x14ac:dyDescent="0.3">
      <c r="A94" s="363"/>
      <c r="B94" s="363"/>
      <c r="C94" s="364"/>
      <c r="D94" s="365"/>
      <c r="E94" s="3" t="s">
        <v>252</v>
      </c>
      <c r="F94" s="12">
        <v>1416933</v>
      </c>
    </row>
    <row r="95" spans="1:6" x14ac:dyDescent="0.25">
      <c r="A95" s="363"/>
      <c r="B95" s="363"/>
      <c r="C95" s="362" t="s">
        <v>254</v>
      </c>
      <c r="D95" s="365"/>
      <c r="E95" s="1" t="s">
        <v>250</v>
      </c>
      <c r="F95" s="14">
        <v>684441</v>
      </c>
    </row>
    <row r="96" spans="1:6" x14ac:dyDescent="0.25">
      <c r="A96" s="363"/>
      <c r="B96" s="363"/>
      <c r="C96" s="363"/>
      <c r="D96" s="365"/>
      <c r="E96" s="2" t="s">
        <v>251</v>
      </c>
      <c r="F96" s="10">
        <v>601748</v>
      </c>
    </row>
    <row r="97" spans="1:6" ht="15.75" thickBot="1" x14ac:dyDescent="0.3">
      <c r="A97" s="363"/>
      <c r="B97" s="363"/>
      <c r="C97" s="364"/>
      <c r="D97" s="365"/>
      <c r="E97" s="3" t="s">
        <v>252</v>
      </c>
      <c r="F97" s="12">
        <v>3713811</v>
      </c>
    </row>
    <row r="98" spans="1:6" ht="15.75" thickBot="1" x14ac:dyDescent="0.3">
      <c r="A98" s="364"/>
      <c r="B98" s="364"/>
      <c r="C98" s="36" t="s">
        <v>419</v>
      </c>
      <c r="D98" s="358"/>
      <c r="E98" s="6" t="s">
        <v>282</v>
      </c>
      <c r="F98" s="18">
        <v>15712731</v>
      </c>
    </row>
    <row r="99" spans="1:6" x14ac:dyDescent="0.25">
      <c r="A99" s="362" t="s">
        <v>255</v>
      </c>
      <c r="B99" s="362" t="s">
        <v>222</v>
      </c>
      <c r="C99" s="362" t="s">
        <v>256</v>
      </c>
      <c r="D99" s="357" t="s">
        <v>257</v>
      </c>
      <c r="E99" s="1" t="s">
        <v>258</v>
      </c>
      <c r="F99" s="14">
        <v>24455608</v>
      </c>
    </row>
    <row r="100" spans="1:6" ht="15.75" thickBot="1" x14ac:dyDescent="0.3">
      <c r="A100" s="363"/>
      <c r="B100" s="363"/>
      <c r="C100" s="364"/>
      <c r="D100" s="365"/>
      <c r="E100" s="3" t="s">
        <v>259</v>
      </c>
      <c r="F100" s="12">
        <v>638548</v>
      </c>
    </row>
    <row r="101" spans="1:6" x14ac:dyDescent="0.25">
      <c r="A101" s="363"/>
      <c r="B101" s="363"/>
      <c r="C101" s="362" t="s">
        <v>260</v>
      </c>
      <c r="D101" s="365"/>
      <c r="E101" s="1" t="s">
        <v>261</v>
      </c>
      <c r="F101" s="14">
        <v>2177909</v>
      </c>
    </row>
    <row r="102" spans="1:6" ht="15.75" thickBot="1" x14ac:dyDescent="0.3">
      <c r="A102" s="363"/>
      <c r="B102" s="363"/>
      <c r="C102" s="364"/>
      <c r="D102" s="365"/>
      <c r="E102" s="3" t="s">
        <v>262</v>
      </c>
      <c r="F102" s="12">
        <v>18229670</v>
      </c>
    </row>
    <row r="103" spans="1:6" x14ac:dyDescent="0.25">
      <c r="A103" s="363"/>
      <c r="B103" s="363"/>
      <c r="C103" s="362" t="s">
        <v>263</v>
      </c>
      <c r="D103" s="365"/>
      <c r="E103" s="1" t="s">
        <v>261</v>
      </c>
      <c r="F103" s="14">
        <v>617124</v>
      </c>
    </row>
    <row r="104" spans="1:6" x14ac:dyDescent="0.25">
      <c r="A104" s="363"/>
      <c r="B104" s="363"/>
      <c r="C104" s="363"/>
      <c r="D104" s="365"/>
      <c r="E104" s="2" t="s">
        <v>262</v>
      </c>
      <c r="F104" s="10">
        <v>7445640</v>
      </c>
    </row>
    <row r="105" spans="1:6" x14ac:dyDescent="0.25">
      <c r="A105" s="363"/>
      <c r="B105" s="363"/>
      <c r="C105" s="363"/>
      <c r="D105" s="365"/>
      <c r="E105" s="2" t="s">
        <v>264</v>
      </c>
      <c r="F105" s="10">
        <v>2813142</v>
      </c>
    </row>
    <row r="106" spans="1:6" x14ac:dyDescent="0.25">
      <c r="A106" s="363"/>
      <c r="B106" s="363"/>
      <c r="C106" s="363"/>
      <c r="D106" s="365"/>
      <c r="E106" s="2" t="s">
        <v>258</v>
      </c>
      <c r="F106" s="10">
        <v>5195199</v>
      </c>
    </row>
    <row r="107" spans="1:6" ht="15.75" thickBot="1" x14ac:dyDescent="0.3">
      <c r="A107" s="363"/>
      <c r="B107" s="363"/>
      <c r="C107" s="364"/>
      <c r="D107" s="365"/>
      <c r="E107" s="3" t="s">
        <v>259</v>
      </c>
      <c r="F107" s="12">
        <v>19148084</v>
      </c>
    </row>
    <row r="108" spans="1:6" x14ac:dyDescent="0.25">
      <c r="A108" s="363"/>
      <c r="B108" s="363"/>
      <c r="C108" s="362" t="s">
        <v>265</v>
      </c>
      <c r="D108" s="365"/>
      <c r="E108" s="1" t="s">
        <v>261</v>
      </c>
      <c r="F108" s="14">
        <v>175224</v>
      </c>
    </row>
    <row r="109" spans="1:6" x14ac:dyDescent="0.25">
      <c r="A109" s="363"/>
      <c r="B109" s="363"/>
      <c r="C109" s="363"/>
      <c r="D109" s="365"/>
      <c r="E109" s="2" t="s">
        <v>262</v>
      </c>
      <c r="F109" s="10">
        <v>2114086</v>
      </c>
    </row>
    <row r="110" spans="1:6" x14ac:dyDescent="0.25">
      <c r="A110" s="363"/>
      <c r="B110" s="363"/>
      <c r="C110" s="363"/>
      <c r="D110" s="365"/>
      <c r="E110" s="2" t="s">
        <v>264</v>
      </c>
      <c r="F110" s="10">
        <v>798753</v>
      </c>
    </row>
    <row r="111" spans="1:6" x14ac:dyDescent="0.25">
      <c r="A111" s="363"/>
      <c r="B111" s="363"/>
      <c r="C111" s="363"/>
      <c r="D111" s="365"/>
      <c r="E111" s="2" t="s">
        <v>258</v>
      </c>
      <c r="F111" s="10">
        <v>125105</v>
      </c>
    </row>
    <row r="112" spans="1:6" ht="15.75" thickBot="1" x14ac:dyDescent="0.3">
      <c r="A112" s="363"/>
      <c r="B112" s="363"/>
      <c r="C112" s="363"/>
      <c r="D112" s="365"/>
      <c r="E112" s="3" t="s">
        <v>259</v>
      </c>
      <c r="F112" s="12">
        <v>1232487</v>
      </c>
    </row>
    <row r="113" spans="1:6" x14ac:dyDescent="0.25">
      <c r="A113" s="363"/>
      <c r="B113" s="363"/>
      <c r="C113" s="362" t="s">
        <v>266</v>
      </c>
      <c r="D113" s="365"/>
      <c r="E113" s="1" t="s">
        <v>264</v>
      </c>
      <c r="F113" s="14">
        <v>1713381</v>
      </c>
    </row>
    <row r="114" spans="1:6" x14ac:dyDescent="0.25">
      <c r="A114" s="363"/>
      <c r="B114" s="363"/>
      <c r="C114" s="363"/>
      <c r="D114" s="365"/>
      <c r="E114" s="2" t="s">
        <v>258</v>
      </c>
      <c r="F114" s="10">
        <v>4212223</v>
      </c>
    </row>
    <row r="115" spans="1:6" ht="15.75" thickBot="1" x14ac:dyDescent="0.3">
      <c r="A115" s="363"/>
      <c r="B115" s="363"/>
      <c r="C115" s="364"/>
      <c r="D115" s="365"/>
      <c r="E115" s="3" t="s">
        <v>259</v>
      </c>
      <c r="F115" s="12">
        <v>4142237</v>
      </c>
    </row>
    <row r="116" spans="1:6" x14ac:dyDescent="0.25">
      <c r="A116" s="363"/>
      <c r="B116" s="363"/>
      <c r="C116" s="362" t="s">
        <v>267</v>
      </c>
      <c r="D116" s="365"/>
      <c r="E116" s="1" t="s">
        <v>268</v>
      </c>
      <c r="F116" s="14">
        <v>949343</v>
      </c>
    </row>
    <row r="117" spans="1:6" x14ac:dyDescent="0.25">
      <c r="A117" s="363"/>
      <c r="B117" s="363"/>
      <c r="C117" s="363"/>
      <c r="D117" s="365"/>
      <c r="E117" s="2" t="s">
        <v>269</v>
      </c>
      <c r="F117" s="10">
        <v>21830814</v>
      </c>
    </row>
    <row r="118" spans="1:6" ht="15.75" thickBot="1" x14ac:dyDescent="0.3">
      <c r="A118" s="363"/>
      <c r="B118" s="363"/>
      <c r="C118" s="364"/>
      <c r="D118" s="358"/>
      <c r="E118" s="3" t="s">
        <v>229</v>
      </c>
      <c r="F118" s="12">
        <v>952601</v>
      </c>
    </row>
    <row r="119" spans="1:6" x14ac:dyDescent="0.25">
      <c r="A119" s="363"/>
      <c r="B119" s="363"/>
      <c r="C119" s="362" t="s">
        <v>270</v>
      </c>
      <c r="D119" s="357" t="s">
        <v>271</v>
      </c>
      <c r="E119" s="1" t="s">
        <v>272</v>
      </c>
      <c r="F119" s="14">
        <v>1005007</v>
      </c>
    </row>
    <row r="120" spans="1:6" x14ac:dyDescent="0.25">
      <c r="A120" s="363"/>
      <c r="B120" s="363"/>
      <c r="C120" s="363"/>
      <c r="D120" s="365"/>
      <c r="E120" s="2" t="s">
        <v>273</v>
      </c>
      <c r="F120" s="10">
        <v>22703943</v>
      </c>
    </row>
    <row r="121" spans="1:6" x14ac:dyDescent="0.25">
      <c r="A121" s="363"/>
      <c r="B121" s="363"/>
      <c r="C121" s="363"/>
      <c r="D121" s="365"/>
      <c r="E121" s="2" t="s">
        <v>274</v>
      </c>
      <c r="F121" s="10">
        <v>562517</v>
      </c>
    </row>
    <row r="122" spans="1:6" ht="15.75" thickBot="1" x14ac:dyDescent="0.3">
      <c r="A122" s="363"/>
      <c r="B122" s="363"/>
      <c r="C122" s="364"/>
      <c r="D122" s="365"/>
      <c r="E122" s="3" t="s">
        <v>275</v>
      </c>
      <c r="F122" s="12">
        <v>525033</v>
      </c>
    </row>
    <row r="123" spans="1:6" x14ac:dyDescent="0.25">
      <c r="A123" s="363"/>
      <c r="B123" s="363"/>
      <c r="C123" s="362" t="s">
        <v>276</v>
      </c>
      <c r="D123" s="365"/>
      <c r="E123" s="1" t="s">
        <v>272</v>
      </c>
      <c r="F123" s="14">
        <v>0</v>
      </c>
    </row>
    <row r="124" spans="1:6" x14ac:dyDescent="0.25">
      <c r="A124" s="363"/>
      <c r="B124" s="363"/>
      <c r="C124" s="363"/>
      <c r="D124" s="365"/>
      <c r="E124" s="2" t="s">
        <v>273</v>
      </c>
      <c r="F124" s="10">
        <v>0</v>
      </c>
    </row>
    <row r="125" spans="1:6" x14ac:dyDescent="0.25">
      <c r="A125" s="363"/>
      <c r="B125" s="363"/>
      <c r="C125" s="363"/>
      <c r="D125" s="365"/>
      <c r="E125" s="2" t="s">
        <v>274</v>
      </c>
      <c r="F125" s="10">
        <v>0</v>
      </c>
    </row>
    <row r="126" spans="1:6" ht="15.75" thickBot="1" x14ac:dyDescent="0.3">
      <c r="A126" s="363"/>
      <c r="B126" s="363"/>
      <c r="C126" s="364"/>
      <c r="D126" s="365"/>
      <c r="E126" s="3" t="s">
        <v>275</v>
      </c>
      <c r="F126" s="12">
        <v>0</v>
      </c>
    </row>
    <row r="127" spans="1:6" x14ac:dyDescent="0.25">
      <c r="A127" s="363"/>
      <c r="B127" s="363"/>
      <c r="C127" s="362" t="s">
        <v>277</v>
      </c>
      <c r="D127" s="365"/>
      <c r="E127" s="1" t="s">
        <v>272</v>
      </c>
      <c r="F127" s="14">
        <v>0</v>
      </c>
    </row>
    <row r="128" spans="1:6" x14ac:dyDescent="0.25">
      <c r="A128" s="363"/>
      <c r="B128" s="363"/>
      <c r="C128" s="363"/>
      <c r="D128" s="365"/>
      <c r="E128" s="2" t="s">
        <v>273</v>
      </c>
      <c r="F128" s="10">
        <v>0</v>
      </c>
    </row>
    <row r="129" spans="1:6" x14ac:dyDescent="0.25">
      <c r="A129" s="363"/>
      <c r="B129" s="363"/>
      <c r="C129" s="363"/>
      <c r="D129" s="365"/>
      <c r="E129" s="2" t="s">
        <v>274</v>
      </c>
      <c r="F129" s="10">
        <v>0</v>
      </c>
    </row>
    <row r="130" spans="1:6" ht="15.75" thickBot="1" x14ac:dyDescent="0.3">
      <c r="A130" s="363"/>
      <c r="B130" s="363"/>
      <c r="C130" s="364"/>
      <c r="D130" s="365"/>
      <c r="E130" s="4" t="s">
        <v>275</v>
      </c>
      <c r="F130" s="16">
        <v>0</v>
      </c>
    </row>
    <row r="131" spans="1:6" x14ac:dyDescent="0.25">
      <c r="A131" s="363"/>
      <c r="B131" s="363"/>
      <c r="C131" s="362" t="s">
        <v>278</v>
      </c>
      <c r="D131" s="365"/>
      <c r="E131" s="5" t="s">
        <v>272</v>
      </c>
      <c r="F131" s="8">
        <v>638682</v>
      </c>
    </row>
    <row r="132" spans="1:6" x14ac:dyDescent="0.25">
      <c r="A132" s="363"/>
      <c r="B132" s="363"/>
      <c r="C132" s="363"/>
      <c r="D132" s="365"/>
      <c r="E132" s="2" t="s">
        <v>273</v>
      </c>
      <c r="F132" s="10">
        <v>31883007</v>
      </c>
    </row>
    <row r="133" spans="1:6" x14ac:dyDescent="0.25">
      <c r="A133" s="363"/>
      <c r="B133" s="363"/>
      <c r="C133" s="363"/>
      <c r="D133" s="365"/>
      <c r="E133" s="2" t="s">
        <v>274</v>
      </c>
      <c r="F133" s="10">
        <v>324806</v>
      </c>
    </row>
    <row r="134" spans="1:6" x14ac:dyDescent="0.25">
      <c r="A134" s="363"/>
      <c r="B134" s="363"/>
      <c r="C134" s="363"/>
      <c r="D134" s="365"/>
      <c r="E134" s="2" t="s">
        <v>279</v>
      </c>
      <c r="F134" s="10">
        <v>1520671</v>
      </c>
    </row>
    <row r="135" spans="1:6" ht="15.75" thickBot="1" x14ac:dyDescent="0.3">
      <c r="A135" s="364"/>
      <c r="B135" s="363"/>
      <c r="C135" s="364"/>
      <c r="D135" s="358"/>
      <c r="E135" s="3" t="s">
        <v>275</v>
      </c>
      <c r="F135" s="12">
        <v>3649610</v>
      </c>
    </row>
    <row r="136" spans="1:6" x14ac:dyDescent="0.25">
      <c r="A136" s="362" t="s">
        <v>414</v>
      </c>
      <c r="B136" s="363"/>
      <c r="C136" s="362" t="s">
        <v>280</v>
      </c>
      <c r="D136" s="357" t="s">
        <v>281</v>
      </c>
      <c r="E136" s="1" t="s">
        <v>282</v>
      </c>
      <c r="F136" s="14">
        <v>4702898</v>
      </c>
    </row>
    <row r="137" spans="1:6" x14ac:dyDescent="0.25">
      <c r="A137" s="363"/>
      <c r="B137" s="363"/>
      <c r="C137" s="363"/>
      <c r="D137" s="365"/>
      <c r="E137" s="2" t="s">
        <v>283</v>
      </c>
      <c r="F137" s="10">
        <v>46545197</v>
      </c>
    </row>
    <row r="138" spans="1:6" x14ac:dyDescent="0.25">
      <c r="A138" s="363"/>
      <c r="B138" s="363"/>
      <c r="C138" s="363"/>
      <c r="D138" s="365"/>
      <c r="E138" s="2" t="s">
        <v>284</v>
      </c>
      <c r="F138" s="10">
        <v>19740236</v>
      </c>
    </row>
    <row r="139" spans="1:6" x14ac:dyDescent="0.25">
      <c r="A139" s="363"/>
      <c r="B139" s="363"/>
      <c r="C139" s="363"/>
      <c r="D139" s="365"/>
      <c r="E139" s="2" t="s">
        <v>285</v>
      </c>
      <c r="F139" s="10">
        <v>9987224</v>
      </c>
    </row>
    <row r="140" spans="1:6" x14ac:dyDescent="0.25">
      <c r="A140" s="363"/>
      <c r="B140" s="363"/>
      <c r="C140" s="363"/>
      <c r="D140" s="365"/>
      <c r="E140" s="2" t="s">
        <v>286</v>
      </c>
      <c r="F140" s="10">
        <v>2651332</v>
      </c>
    </row>
    <row r="141" spans="1:6" ht="15.75" thickBot="1" x14ac:dyDescent="0.3">
      <c r="A141" s="363"/>
      <c r="B141" s="363"/>
      <c r="C141" s="364"/>
      <c r="D141" s="365"/>
      <c r="E141" s="3" t="s">
        <v>287</v>
      </c>
      <c r="F141" s="12">
        <v>1426129</v>
      </c>
    </row>
    <row r="142" spans="1:6" x14ac:dyDescent="0.25">
      <c r="A142" s="363"/>
      <c r="B142" s="363"/>
      <c r="C142" s="362" t="s">
        <v>288</v>
      </c>
      <c r="D142" s="365"/>
      <c r="E142" s="1" t="s">
        <v>282</v>
      </c>
      <c r="F142" s="14">
        <v>6594698</v>
      </c>
    </row>
    <row r="143" spans="1:6" x14ac:dyDescent="0.25">
      <c r="A143" s="363"/>
      <c r="B143" s="363"/>
      <c r="C143" s="363"/>
      <c r="D143" s="365"/>
      <c r="E143" s="2" t="s">
        <v>283</v>
      </c>
      <c r="F143" s="10">
        <v>21481435</v>
      </c>
    </row>
    <row r="144" spans="1:6" x14ac:dyDescent="0.25">
      <c r="A144" s="363"/>
      <c r="B144" s="363"/>
      <c r="C144" s="363"/>
      <c r="D144" s="365"/>
      <c r="E144" s="2" t="s">
        <v>284</v>
      </c>
      <c r="F144" s="10">
        <v>3058783</v>
      </c>
    </row>
    <row r="145" spans="1:6" x14ac:dyDescent="0.25">
      <c r="A145" s="363"/>
      <c r="B145" s="363"/>
      <c r="C145" s="363"/>
      <c r="D145" s="365"/>
      <c r="E145" s="2" t="s">
        <v>285</v>
      </c>
      <c r="F145" s="10">
        <v>5083585</v>
      </c>
    </row>
    <row r="146" spans="1:6" x14ac:dyDescent="0.25">
      <c r="A146" s="363"/>
      <c r="B146" s="363"/>
      <c r="C146" s="363"/>
      <c r="D146" s="365"/>
      <c r="E146" s="2" t="s">
        <v>286</v>
      </c>
      <c r="F146" s="10">
        <v>1098005</v>
      </c>
    </row>
    <row r="147" spans="1:6" ht="15.75" thickBot="1" x14ac:dyDescent="0.3">
      <c r="A147" s="363"/>
      <c r="B147" s="363"/>
      <c r="C147" s="364"/>
      <c r="D147" s="365"/>
      <c r="E147" s="3" t="s">
        <v>287</v>
      </c>
      <c r="F147" s="12">
        <v>479401</v>
      </c>
    </row>
    <row r="148" spans="1:6" ht="15.75" thickBot="1" x14ac:dyDescent="0.3">
      <c r="A148" s="364"/>
      <c r="B148" s="364"/>
      <c r="C148" s="40" t="s">
        <v>289</v>
      </c>
      <c r="D148" s="359"/>
      <c r="E148" s="6" t="s">
        <v>282</v>
      </c>
      <c r="F148" s="18">
        <v>224686</v>
      </c>
    </row>
    <row r="149" spans="1:6" ht="15" customHeight="1" x14ac:dyDescent="0.25">
      <c r="A149" s="357" t="s">
        <v>290</v>
      </c>
      <c r="B149" s="362" t="s">
        <v>291</v>
      </c>
      <c r="C149" s="362" t="s">
        <v>292</v>
      </c>
      <c r="D149" s="362" t="s">
        <v>293</v>
      </c>
      <c r="E149" s="7" t="s">
        <v>294</v>
      </c>
      <c r="F149" s="8">
        <v>123435798</v>
      </c>
    </row>
    <row r="150" spans="1:6" x14ac:dyDescent="0.25">
      <c r="A150" s="365"/>
      <c r="B150" s="363"/>
      <c r="C150" s="363"/>
      <c r="D150" s="363"/>
      <c r="E150" s="9" t="s">
        <v>295</v>
      </c>
      <c r="F150" s="10">
        <v>18355098</v>
      </c>
    </row>
    <row r="151" spans="1:6" x14ac:dyDescent="0.25">
      <c r="A151" s="365"/>
      <c r="B151" s="363"/>
      <c r="C151" s="363"/>
      <c r="D151" s="363"/>
      <c r="E151" s="9" t="s">
        <v>285</v>
      </c>
      <c r="F151" s="10">
        <v>11429241</v>
      </c>
    </row>
    <row r="152" spans="1:6" x14ac:dyDescent="0.25">
      <c r="A152" s="365"/>
      <c r="B152" s="363"/>
      <c r="C152" s="363"/>
      <c r="D152" s="363"/>
      <c r="E152" s="9" t="s">
        <v>282</v>
      </c>
      <c r="F152" s="10">
        <v>4014526</v>
      </c>
    </row>
    <row r="153" spans="1:6" x14ac:dyDescent="0.25">
      <c r="A153" s="365"/>
      <c r="B153" s="363"/>
      <c r="C153" s="363"/>
      <c r="D153" s="363"/>
      <c r="E153" s="9" t="s">
        <v>296</v>
      </c>
      <c r="F153" s="10">
        <v>457170</v>
      </c>
    </row>
    <row r="154" spans="1:6" x14ac:dyDescent="0.25">
      <c r="A154" s="365"/>
      <c r="B154" s="363"/>
      <c r="C154" s="363"/>
      <c r="D154" s="363"/>
      <c r="E154" s="9" t="s">
        <v>297</v>
      </c>
      <c r="F154" s="10">
        <v>2285848</v>
      </c>
    </row>
    <row r="155" spans="1:6" x14ac:dyDescent="0.25">
      <c r="A155" s="365"/>
      <c r="B155" s="363"/>
      <c r="C155" s="363"/>
      <c r="D155" s="363"/>
      <c r="E155" s="9" t="s">
        <v>298</v>
      </c>
      <c r="F155" s="10">
        <v>100000</v>
      </c>
    </row>
    <row r="156" spans="1:6" ht="15.75" thickBot="1" x14ac:dyDescent="0.3">
      <c r="A156" s="365"/>
      <c r="B156" s="363"/>
      <c r="C156" s="364"/>
      <c r="D156" s="363"/>
      <c r="E156" s="11" t="s">
        <v>287</v>
      </c>
      <c r="F156" s="12">
        <v>0</v>
      </c>
    </row>
    <row r="157" spans="1:6" ht="15" customHeight="1" x14ac:dyDescent="0.25">
      <c r="A157" s="365"/>
      <c r="B157" s="363"/>
      <c r="C157" s="362" t="s">
        <v>299</v>
      </c>
      <c r="D157" s="363"/>
      <c r="E157" s="13" t="s">
        <v>300</v>
      </c>
      <c r="F157" s="14">
        <v>33430177</v>
      </c>
    </row>
    <row r="158" spans="1:6" ht="15.75" thickBot="1" x14ac:dyDescent="0.3">
      <c r="A158" s="365"/>
      <c r="B158" s="363"/>
      <c r="C158" s="364"/>
      <c r="D158" s="363"/>
      <c r="E158" s="11" t="s">
        <v>301</v>
      </c>
      <c r="F158" s="12">
        <v>857544</v>
      </c>
    </row>
    <row r="159" spans="1:6" ht="15" customHeight="1" x14ac:dyDescent="0.25">
      <c r="A159" s="365"/>
      <c r="B159" s="363"/>
      <c r="C159" s="362" t="s">
        <v>302</v>
      </c>
      <c r="D159" s="363"/>
      <c r="E159" s="13" t="s">
        <v>282</v>
      </c>
      <c r="F159" s="14">
        <v>606957</v>
      </c>
    </row>
    <row r="160" spans="1:6" x14ac:dyDescent="0.25">
      <c r="A160" s="365"/>
      <c r="B160" s="363"/>
      <c r="C160" s="363"/>
      <c r="D160" s="363"/>
      <c r="E160" s="9" t="s">
        <v>284</v>
      </c>
      <c r="F160" s="10">
        <v>19625667</v>
      </c>
    </row>
    <row r="161" spans="1:6" x14ac:dyDescent="0.25">
      <c r="A161" s="365"/>
      <c r="B161" s="363"/>
      <c r="C161" s="363"/>
      <c r="D161" s="363"/>
      <c r="E161" s="9" t="s">
        <v>287</v>
      </c>
      <c r="F161" s="10">
        <v>13715089</v>
      </c>
    </row>
    <row r="162" spans="1:6" x14ac:dyDescent="0.25">
      <c r="A162" s="365"/>
      <c r="B162" s="363"/>
      <c r="C162" s="363"/>
      <c r="D162" s="363"/>
      <c r="E162" s="9" t="s">
        <v>297</v>
      </c>
      <c r="F162" s="10">
        <v>143111</v>
      </c>
    </row>
    <row r="163" spans="1:6" ht="15.75" thickBot="1" x14ac:dyDescent="0.3">
      <c r="A163" s="358"/>
      <c r="B163" s="364"/>
      <c r="C163" s="364"/>
      <c r="D163" s="364"/>
      <c r="E163" s="15" t="s">
        <v>298</v>
      </c>
      <c r="F163" s="16">
        <v>128585</v>
      </c>
    </row>
    <row r="164" spans="1:6" ht="15.75" thickBot="1" x14ac:dyDescent="0.3">
      <c r="A164" s="357" t="s">
        <v>303</v>
      </c>
      <c r="B164" s="362" t="s">
        <v>304</v>
      </c>
      <c r="C164" s="41" t="s">
        <v>305</v>
      </c>
      <c r="D164" s="362" t="s">
        <v>306</v>
      </c>
      <c r="E164" s="17" t="s">
        <v>307</v>
      </c>
      <c r="F164" s="18">
        <v>8241688</v>
      </c>
    </row>
    <row r="165" spans="1:6" ht="15.75" thickBot="1" x14ac:dyDescent="0.3">
      <c r="A165" s="365"/>
      <c r="B165" s="363"/>
      <c r="C165" s="41" t="s">
        <v>308</v>
      </c>
      <c r="D165" s="363"/>
      <c r="E165" s="17" t="s">
        <v>309</v>
      </c>
      <c r="F165" s="18">
        <v>2340283</v>
      </c>
    </row>
    <row r="166" spans="1:6" ht="15.75" thickBot="1" x14ac:dyDescent="0.3">
      <c r="A166" s="365"/>
      <c r="B166" s="363"/>
      <c r="C166" s="41" t="s">
        <v>310</v>
      </c>
      <c r="D166" s="363"/>
      <c r="E166" s="17" t="s">
        <v>311</v>
      </c>
      <c r="F166" s="18">
        <v>8435114</v>
      </c>
    </row>
    <row r="167" spans="1:6" ht="15.75" thickBot="1" x14ac:dyDescent="0.3">
      <c r="A167" s="365"/>
      <c r="B167" s="363"/>
      <c r="C167" s="40" t="s">
        <v>312</v>
      </c>
      <c r="D167" s="363"/>
      <c r="E167" s="17" t="s">
        <v>313</v>
      </c>
      <c r="F167" s="18">
        <v>1137307</v>
      </c>
    </row>
    <row r="168" spans="1:6" x14ac:dyDescent="0.25">
      <c r="A168" s="365"/>
      <c r="B168" s="363"/>
      <c r="C168" s="362" t="s">
        <v>314</v>
      </c>
      <c r="D168" s="363"/>
      <c r="E168" s="13" t="s">
        <v>307</v>
      </c>
      <c r="F168" s="14">
        <v>2845800</v>
      </c>
    </row>
    <row r="169" spans="1:6" x14ac:dyDescent="0.25">
      <c r="A169" s="365"/>
      <c r="B169" s="363"/>
      <c r="C169" s="363"/>
      <c r="D169" s="363"/>
      <c r="E169" s="9" t="s">
        <v>309</v>
      </c>
      <c r="F169" s="10">
        <v>2577960</v>
      </c>
    </row>
    <row r="170" spans="1:6" x14ac:dyDescent="0.25">
      <c r="A170" s="365"/>
      <c r="B170" s="363"/>
      <c r="C170" s="363"/>
      <c r="D170" s="363"/>
      <c r="E170" s="9" t="s">
        <v>313</v>
      </c>
      <c r="F170" s="10">
        <v>2679747</v>
      </c>
    </row>
    <row r="171" spans="1:6" ht="15.75" thickBot="1" x14ac:dyDescent="0.3">
      <c r="A171" s="365"/>
      <c r="B171" s="363"/>
      <c r="C171" s="363"/>
      <c r="D171" s="364"/>
      <c r="E171" s="11" t="s">
        <v>311</v>
      </c>
      <c r="F171" s="12">
        <v>8303040</v>
      </c>
    </row>
    <row r="172" spans="1:6" x14ac:dyDescent="0.25">
      <c r="A172" s="365"/>
      <c r="B172" s="363"/>
      <c r="C172" s="372" t="s">
        <v>315</v>
      </c>
      <c r="D172" s="357" t="s">
        <v>316</v>
      </c>
      <c r="E172" s="13" t="s">
        <v>420</v>
      </c>
      <c r="F172" s="14">
        <v>9956279</v>
      </c>
    </row>
    <row r="173" spans="1:6" x14ac:dyDescent="0.25">
      <c r="A173" s="365"/>
      <c r="B173" s="363"/>
      <c r="C173" s="356"/>
      <c r="D173" s="365"/>
      <c r="E173" s="34" t="s">
        <v>317</v>
      </c>
      <c r="F173" s="31">
        <v>9956280</v>
      </c>
    </row>
    <row r="174" spans="1:6" ht="15.75" thickBot="1" x14ac:dyDescent="0.3">
      <c r="A174" s="365"/>
      <c r="B174" s="363"/>
      <c r="C174" s="373"/>
      <c r="D174" s="365"/>
      <c r="E174" s="15" t="s">
        <v>318</v>
      </c>
      <c r="F174" s="16">
        <v>17064</v>
      </c>
    </row>
    <row r="175" spans="1:6" x14ac:dyDescent="0.25">
      <c r="A175" s="365"/>
      <c r="B175" s="363"/>
      <c r="C175" s="372" t="s">
        <v>319</v>
      </c>
      <c r="D175" s="365"/>
      <c r="E175" s="13" t="s">
        <v>420</v>
      </c>
      <c r="F175" s="14">
        <v>1091259</v>
      </c>
    </row>
    <row r="176" spans="1:6" x14ac:dyDescent="0.25">
      <c r="A176" s="365"/>
      <c r="B176" s="363"/>
      <c r="C176" s="356"/>
      <c r="D176" s="365"/>
      <c r="E176" s="34" t="s">
        <v>317</v>
      </c>
      <c r="F176" s="31">
        <v>1091258</v>
      </c>
    </row>
    <row r="177" spans="1:6" ht="15.75" thickBot="1" x14ac:dyDescent="0.3">
      <c r="A177" s="365"/>
      <c r="B177" s="363"/>
      <c r="C177" s="374"/>
      <c r="D177" s="358"/>
      <c r="E177" s="15" t="s">
        <v>318</v>
      </c>
      <c r="F177" s="16">
        <v>10936</v>
      </c>
    </row>
    <row r="178" spans="1:6" x14ac:dyDescent="0.25">
      <c r="A178" s="365"/>
      <c r="B178" s="363"/>
      <c r="C178" s="362" t="s">
        <v>320</v>
      </c>
      <c r="D178" s="357" t="s">
        <v>321</v>
      </c>
      <c r="E178" s="13" t="s">
        <v>322</v>
      </c>
      <c r="F178" s="14">
        <v>38350000</v>
      </c>
    </row>
    <row r="179" spans="1:6" ht="15.75" thickBot="1" x14ac:dyDescent="0.3">
      <c r="A179" s="365"/>
      <c r="B179" s="363"/>
      <c r="C179" s="364"/>
      <c r="D179" s="358"/>
      <c r="E179" s="15" t="s">
        <v>323</v>
      </c>
      <c r="F179" s="16">
        <v>30186073</v>
      </c>
    </row>
    <row r="180" spans="1:6" ht="15.75" thickBot="1" x14ac:dyDescent="0.3">
      <c r="A180" s="365"/>
      <c r="B180" s="363"/>
      <c r="C180" s="41" t="s">
        <v>324</v>
      </c>
      <c r="D180" s="357" t="s">
        <v>325</v>
      </c>
      <c r="E180" s="17" t="s">
        <v>326</v>
      </c>
      <c r="F180" s="18">
        <v>63519000</v>
      </c>
    </row>
    <row r="181" spans="1:6" ht="15.75" thickBot="1" x14ac:dyDescent="0.3">
      <c r="A181" s="358"/>
      <c r="B181" s="364"/>
      <c r="C181" s="41" t="s">
        <v>327</v>
      </c>
      <c r="D181" s="358"/>
      <c r="E181" s="17" t="s">
        <v>328</v>
      </c>
      <c r="F181" s="18">
        <v>40945998</v>
      </c>
    </row>
    <row r="182" spans="1:6" x14ac:dyDescent="0.25">
      <c r="A182" s="362" t="s">
        <v>329</v>
      </c>
      <c r="B182" s="362" t="s">
        <v>304</v>
      </c>
      <c r="C182" s="362" t="s">
        <v>330</v>
      </c>
      <c r="D182" s="362" t="s">
        <v>331</v>
      </c>
      <c r="E182" s="13" t="s">
        <v>332</v>
      </c>
      <c r="F182" s="14">
        <v>1000000</v>
      </c>
    </row>
    <row r="183" spans="1:6" ht="15.75" thickBot="1" x14ac:dyDescent="0.3">
      <c r="A183" s="363"/>
      <c r="B183" s="363"/>
      <c r="C183" s="363"/>
      <c r="D183" s="363"/>
      <c r="E183" s="11" t="s">
        <v>333</v>
      </c>
      <c r="F183" s="12">
        <v>26772375</v>
      </c>
    </row>
    <row r="184" spans="1:6" x14ac:dyDescent="0.25">
      <c r="A184" s="363"/>
      <c r="B184" s="363"/>
      <c r="C184" s="362" t="s">
        <v>334</v>
      </c>
      <c r="D184" s="363"/>
      <c r="E184" s="13" t="s">
        <v>335</v>
      </c>
      <c r="F184" s="14">
        <v>15650332</v>
      </c>
    </row>
    <row r="185" spans="1:6" ht="15.75" thickBot="1" x14ac:dyDescent="0.3">
      <c r="A185" s="363"/>
      <c r="B185" s="363"/>
      <c r="C185" s="364"/>
      <c r="D185" s="364"/>
      <c r="E185" s="15" t="s">
        <v>333</v>
      </c>
      <c r="F185" s="16">
        <v>1559108</v>
      </c>
    </row>
    <row r="186" spans="1:6" x14ac:dyDescent="0.25">
      <c r="A186" s="363"/>
      <c r="B186" s="363"/>
      <c r="C186" s="355" t="s">
        <v>336</v>
      </c>
      <c r="D186" s="357" t="s">
        <v>422</v>
      </c>
      <c r="E186" s="13" t="s">
        <v>337</v>
      </c>
      <c r="F186" s="14">
        <v>6448253</v>
      </c>
    </row>
    <row r="187" spans="1:6" ht="15.75" thickBot="1" x14ac:dyDescent="0.3">
      <c r="A187" s="363"/>
      <c r="B187" s="363"/>
      <c r="C187" s="359"/>
      <c r="D187" s="358"/>
      <c r="E187" s="15" t="s">
        <v>338</v>
      </c>
      <c r="F187" s="16">
        <v>4491747</v>
      </c>
    </row>
    <row r="188" spans="1:6" x14ac:dyDescent="0.25">
      <c r="A188" s="363"/>
      <c r="B188" s="363"/>
      <c r="C188" s="355" t="s">
        <v>339</v>
      </c>
      <c r="D188" s="357" t="s">
        <v>340</v>
      </c>
      <c r="E188" s="13" t="s">
        <v>332</v>
      </c>
      <c r="F188" s="14">
        <v>100000</v>
      </c>
    </row>
    <row r="189" spans="1:6" ht="15.75" thickBot="1" x14ac:dyDescent="0.3">
      <c r="A189" s="363"/>
      <c r="B189" s="363"/>
      <c r="C189" s="359"/>
      <c r="D189" s="358"/>
      <c r="E189" s="15" t="s">
        <v>341</v>
      </c>
      <c r="F189" s="16">
        <v>1529499</v>
      </c>
    </row>
    <row r="190" spans="1:6" ht="15.75" thickBot="1" x14ac:dyDescent="0.3">
      <c r="A190" s="363"/>
      <c r="B190" s="363"/>
      <c r="C190" s="43" t="s">
        <v>342</v>
      </c>
      <c r="D190" s="357" t="s">
        <v>343</v>
      </c>
      <c r="E190" s="34" t="s">
        <v>344</v>
      </c>
      <c r="F190" s="31">
        <v>107087031</v>
      </c>
    </row>
    <row r="191" spans="1:6" x14ac:dyDescent="0.25">
      <c r="A191" s="363"/>
      <c r="B191" s="363"/>
      <c r="C191" s="357" t="s">
        <v>345</v>
      </c>
      <c r="D191" s="365"/>
      <c r="E191" s="13" t="s">
        <v>344</v>
      </c>
      <c r="F191" s="14">
        <v>25813163</v>
      </c>
    </row>
    <row r="192" spans="1:6" ht="15.75" thickBot="1" x14ac:dyDescent="0.3">
      <c r="A192" s="363"/>
      <c r="B192" s="363"/>
      <c r="C192" s="358"/>
      <c r="D192" s="365"/>
      <c r="E192" s="15" t="s">
        <v>346</v>
      </c>
      <c r="F192" s="16">
        <v>22086153</v>
      </c>
    </row>
    <row r="193" spans="1:6" x14ac:dyDescent="0.25">
      <c r="A193" s="363"/>
      <c r="B193" s="363"/>
      <c r="C193" s="357" t="s">
        <v>347</v>
      </c>
      <c r="D193" s="365"/>
      <c r="E193" s="13" t="s">
        <v>344</v>
      </c>
      <c r="F193" s="14">
        <v>5142817</v>
      </c>
    </row>
    <row r="194" spans="1:6" ht="15.75" thickBot="1" x14ac:dyDescent="0.3">
      <c r="A194" s="363"/>
      <c r="B194" s="363"/>
      <c r="C194" s="358"/>
      <c r="D194" s="358"/>
      <c r="E194" s="15" t="s">
        <v>346</v>
      </c>
      <c r="F194" s="16">
        <v>721193</v>
      </c>
    </row>
    <row r="195" spans="1:6" ht="15.75" thickBot="1" x14ac:dyDescent="0.3">
      <c r="A195" s="363"/>
      <c r="B195" s="363"/>
      <c r="C195" s="44" t="s">
        <v>348</v>
      </c>
      <c r="D195" s="357" t="s">
        <v>349</v>
      </c>
      <c r="E195" s="17" t="s">
        <v>350</v>
      </c>
      <c r="F195" s="18">
        <v>23024964</v>
      </c>
    </row>
    <row r="196" spans="1:6" ht="15.75" thickBot="1" x14ac:dyDescent="0.3">
      <c r="A196" s="364"/>
      <c r="B196" s="363"/>
      <c r="C196" s="43" t="s">
        <v>351</v>
      </c>
      <c r="D196" s="358"/>
      <c r="E196" s="17" t="s">
        <v>350</v>
      </c>
      <c r="F196" s="18">
        <v>6983490</v>
      </c>
    </row>
    <row r="197" spans="1:6" x14ac:dyDescent="0.25">
      <c r="A197" s="357" t="s">
        <v>352</v>
      </c>
      <c r="B197" s="363"/>
      <c r="C197" s="357" t="s">
        <v>353</v>
      </c>
      <c r="D197" s="357" t="s">
        <v>354</v>
      </c>
      <c r="E197" s="13" t="s">
        <v>355</v>
      </c>
      <c r="F197" s="14">
        <v>55563036</v>
      </c>
    </row>
    <row r="198" spans="1:6" x14ac:dyDescent="0.25">
      <c r="A198" s="365"/>
      <c r="B198" s="363"/>
      <c r="C198" s="365"/>
      <c r="D198" s="365"/>
      <c r="E198" s="9" t="s">
        <v>356</v>
      </c>
      <c r="F198" s="10">
        <v>24606692</v>
      </c>
    </row>
    <row r="199" spans="1:6" ht="15.75" thickBot="1" x14ac:dyDescent="0.3">
      <c r="A199" s="365"/>
      <c r="B199" s="363"/>
      <c r="C199" s="358"/>
      <c r="D199" s="365"/>
      <c r="E199" s="15" t="s">
        <v>357</v>
      </c>
      <c r="F199" s="16">
        <v>31229327</v>
      </c>
    </row>
    <row r="200" spans="1:6" x14ac:dyDescent="0.25">
      <c r="A200" s="365"/>
      <c r="B200" s="363"/>
      <c r="C200" s="357" t="s">
        <v>358</v>
      </c>
      <c r="D200" s="365"/>
      <c r="E200" s="7" t="s">
        <v>355</v>
      </c>
      <c r="F200" s="8">
        <v>15169896</v>
      </c>
    </row>
    <row r="201" spans="1:6" ht="15.75" thickBot="1" x14ac:dyDescent="0.3">
      <c r="A201" s="365"/>
      <c r="B201" s="363"/>
      <c r="C201" s="358"/>
      <c r="D201" s="358"/>
      <c r="E201" s="11" t="s">
        <v>356</v>
      </c>
      <c r="F201" s="12">
        <v>2363273</v>
      </c>
    </row>
    <row r="202" spans="1:6" x14ac:dyDescent="0.25">
      <c r="A202" s="365"/>
      <c r="B202" s="363"/>
      <c r="C202" s="362" t="s">
        <v>359</v>
      </c>
      <c r="D202" s="355" t="s">
        <v>360</v>
      </c>
      <c r="E202" s="13" t="s">
        <v>361</v>
      </c>
      <c r="F202" s="14">
        <v>5645285</v>
      </c>
    </row>
    <row r="203" spans="1:6" x14ac:dyDescent="0.25">
      <c r="A203" s="365"/>
      <c r="B203" s="363"/>
      <c r="C203" s="363"/>
      <c r="D203" s="356"/>
      <c r="E203" s="9" t="s">
        <v>362</v>
      </c>
      <c r="F203" s="10">
        <v>9735000</v>
      </c>
    </row>
    <row r="204" spans="1:6" ht="15.75" thickBot="1" x14ac:dyDescent="0.3">
      <c r="A204" s="365"/>
      <c r="B204" s="363"/>
      <c r="C204" s="364"/>
      <c r="D204" s="359"/>
      <c r="E204" s="19" t="s">
        <v>363</v>
      </c>
      <c r="F204" s="20">
        <v>406762</v>
      </c>
    </row>
    <row r="205" spans="1:6" ht="15.75" thickBot="1" x14ac:dyDescent="0.3">
      <c r="A205" s="365"/>
      <c r="B205" s="363"/>
      <c r="C205" s="43" t="s">
        <v>364</v>
      </c>
      <c r="D205" s="43" t="s">
        <v>365</v>
      </c>
      <c r="E205" s="17" t="s">
        <v>366</v>
      </c>
      <c r="F205" s="18">
        <v>4677000</v>
      </c>
    </row>
    <row r="206" spans="1:6" x14ac:dyDescent="0.25">
      <c r="A206" s="365"/>
      <c r="B206" s="363"/>
      <c r="C206" s="357" t="s">
        <v>367</v>
      </c>
      <c r="D206" s="357" t="s">
        <v>368</v>
      </c>
      <c r="E206" s="45" t="s">
        <v>362</v>
      </c>
      <c r="F206" s="32">
        <v>796500</v>
      </c>
    </row>
    <row r="207" spans="1:6" x14ac:dyDescent="0.25">
      <c r="A207" s="365"/>
      <c r="B207" s="363"/>
      <c r="C207" s="365"/>
      <c r="D207" s="365"/>
      <c r="E207" s="9" t="s">
        <v>369</v>
      </c>
      <c r="F207" s="10">
        <v>10620000</v>
      </c>
    </row>
    <row r="208" spans="1:6" ht="15.75" thickBot="1" x14ac:dyDescent="0.3">
      <c r="A208" s="365"/>
      <c r="B208" s="363"/>
      <c r="C208" s="358"/>
      <c r="D208" s="365"/>
      <c r="E208" s="46" t="s">
        <v>370</v>
      </c>
      <c r="F208" s="16">
        <v>3982500</v>
      </c>
    </row>
    <row r="209" spans="1:6" x14ac:dyDescent="0.25">
      <c r="A209" s="365"/>
      <c r="B209" s="363"/>
      <c r="C209" s="357" t="s">
        <v>371</v>
      </c>
      <c r="D209" s="365"/>
      <c r="E209" s="45" t="s">
        <v>362</v>
      </c>
      <c r="F209" s="32">
        <v>9698050</v>
      </c>
    </row>
    <row r="210" spans="1:6" x14ac:dyDescent="0.25">
      <c r="A210" s="365"/>
      <c r="B210" s="363"/>
      <c r="C210" s="365"/>
      <c r="D210" s="365"/>
      <c r="E210" s="9" t="s">
        <v>369</v>
      </c>
      <c r="F210" s="10">
        <v>3155000</v>
      </c>
    </row>
    <row r="211" spans="1:6" ht="15.75" thickBot="1" x14ac:dyDescent="0.3">
      <c r="A211" s="365"/>
      <c r="B211" s="363"/>
      <c r="C211" s="365"/>
      <c r="D211" s="365"/>
      <c r="E211" s="46" t="s">
        <v>370</v>
      </c>
      <c r="F211" s="16">
        <v>7602950</v>
      </c>
    </row>
    <row r="212" spans="1:6" x14ac:dyDescent="0.25">
      <c r="A212" s="365"/>
      <c r="B212" s="363"/>
      <c r="C212" s="357" t="s">
        <v>372</v>
      </c>
      <c r="D212" s="365"/>
      <c r="E212" s="13" t="s">
        <v>362</v>
      </c>
      <c r="F212" s="32">
        <v>4354673</v>
      </c>
    </row>
    <row r="213" spans="1:6" ht="15.75" thickBot="1" x14ac:dyDescent="0.3">
      <c r="A213" s="365"/>
      <c r="B213" s="363"/>
      <c r="C213" s="365"/>
      <c r="D213" s="358"/>
      <c r="E213" s="15" t="s">
        <v>370</v>
      </c>
      <c r="F213" s="16">
        <v>3454327</v>
      </c>
    </row>
    <row r="214" spans="1:6" ht="15.75" thickBot="1" x14ac:dyDescent="0.3">
      <c r="A214" s="358"/>
      <c r="B214" s="363"/>
      <c r="C214" s="41" t="s">
        <v>410</v>
      </c>
      <c r="D214" s="39" t="s">
        <v>411</v>
      </c>
      <c r="E214" s="34" t="s">
        <v>356</v>
      </c>
      <c r="F214" s="31">
        <v>9585394</v>
      </c>
    </row>
    <row r="215" spans="1:6" x14ac:dyDescent="0.25">
      <c r="A215" s="357" t="s">
        <v>373</v>
      </c>
      <c r="B215" s="363"/>
      <c r="C215" s="355" t="s">
        <v>374</v>
      </c>
      <c r="D215" s="357" t="s">
        <v>375</v>
      </c>
      <c r="E215" s="13" t="s">
        <v>376</v>
      </c>
      <c r="F215" s="32">
        <v>14991299</v>
      </c>
    </row>
    <row r="216" spans="1:6" ht="15.75" thickBot="1" x14ac:dyDescent="0.3">
      <c r="A216" s="365"/>
      <c r="B216" s="363"/>
      <c r="C216" s="356"/>
      <c r="D216" s="358"/>
      <c r="E216" s="15" t="s">
        <v>377</v>
      </c>
      <c r="F216" s="16">
        <v>1550000</v>
      </c>
    </row>
    <row r="217" spans="1:6" ht="15.75" thickBot="1" x14ac:dyDescent="0.3">
      <c r="A217" s="365"/>
      <c r="B217" s="363"/>
      <c r="C217" s="47" t="s">
        <v>378</v>
      </c>
      <c r="D217" s="355" t="s">
        <v>379</v>
      </c>
      <c r="E217" s="45" t="s">
        <v>380</v>
      </c>
      <c r="F217" s="32">
        <v>19289040</v>
      </c>
    </row>
    <row r="218" spans="1:6" ht="15.75" thickBot="1" x14ac:dyDescent="0.3">
      <c r="A218" s="365"/>
      <c r="B218" s="363"/>
      <c r="C218" s="42" t="s">
        <v>381</v>
      </c>
      <c r="D218" s="356"/>
      <c r="E218" s="17" t="s">
        <v>376</v>
      </c>
      <c r="F218" s="18">
        <v>39290440</v>
      </c>
    </row>
    <row r="219" spans="1:6" ht="15.75" thickBot="1" x14ac:dyDescent="0.3">
      <c r="A219" s="365"/>
      <c r="B219" s="363"/>
      <c r="C219" s="38" t="s">
        <v>382</v>
      </c>
      <c r="D219" s="356"/>
      <c r="E219" s="17" t="s">
        <v>376</v>
      </c>
      <c r="F219" s="18">
        <v>32113580</v>
      </c>
    </row>
    <row r="220" spans="1:6" x14ac:dyDescent="0.25">
      <c r="A220" s="365"/>
      <c r="B220" s="363"/>
      <c r="C220" s="360" t="s">
        <v>383</v>
      </c>
      <c r="D220" s="356"/>
      <c r="E220" s="7" t="s">
        <v>380</v>
      </c>
      <c r="F220" s="8">
        <v>3627509</v>
      </c>
    </row>
    <row r="221" spans="1:6" ht="15.75" thickBot="1" x14ac:dyDescent="0.3">
      <c r="A221" s="365"/>
      <c r="B221" s="363"/>
      <c r="C221" s="361"/>
      <c r="D221" s="359"/>
      <c r="E221" s="15" t="s">
        <v>376</v>
      </c>
      <c r="F221" s="16">
        <v>10468564</v>
      </c>
    </row>
    <row r="222" spans="1:6" ht="15.75" thickBot="1" x14ac:dyDescent="0.3">
      <c r="A222" s="365"/>
      <c r="B222" s="363"/>
      <c r="C222" s="41" t="s">
        <v>384</v>
      </c>
      <c r="D222" s="41" t="s">
        <v>385</v>
      </c>
      <c r="E222" s="45" t="s">
        <v>377</v>
      </c>
      <c r="F222" s="32">
        <v>42236460</v>
      </c>
    </row>
    <row r="223" spans="1:6" ht="15.75" thickBot="1" x14ac:dyDescent="0.3">
      <c r="A223" s="358"/>
      <c r="B223" s="364"/>
      <c r="C223" s="41" t="s">
        <v>417</v>
      </c>
      <c r="D223" s="42" t="s">
        <v>379</v>
      </c>
      <c r="E223" s="45" t="s">
        <v>376</v>
      </c>
      <c r="F223" s="32">
        <v>1363824</v>
      </c>
    </row>
    <row r="224" spans="1:6" x14ac:dyDescent="0.25">
      <c r="A224" s="362" t="s">
        <v>386</v>
      </c>
      <c r="B224" s="362" t="s">
        <v>387</v>
      </c>
      <c r="C224" s="357" t="s">
        <v>388</v>
      </c>
      <c r="D224" s="355" t="s">
        <v>389</v>
      </c>
      <c r="E224" s="13" t="s">
        <v>252</v>
      </c>
      <c r="F224" s="14">
        <v>17982204</v>
      </c>
    </row>
    <row r="225" spans="1:6" x14ac:dyDescent="0.25">
      <c r="A225" s="363"/>
      <c r="B225" s="363"/>
      <c r="C225" s="365"/>
      <c r="D225" s="356"/>
      <c r="E225" s="9">
        <v>127</v>
      </c>
      <c r="F225" s="10">
        <v>17282204</v>
      </c>
    </row>
    <row r="226" spans="1:6" x14ac:dyDescent="0.25">
      <c r="A226" s="363"/>
      <c r="B226" s="363"/>
      <c r="C226" s="365"/>
      <c r="D226" s="356"/>
      <c r="E226" s="9">
        <v>165</v>
      </c>
      <c r="F226" s="10">
        <v>17752204</v>
      </c>
    </row>
    <row r="227" spans="1:6" x14ac:dyDescent="0.25">
      <c r="A227" s="363"/>
      <c r="B227" s="363"/>
      <c r="C227" s="365"/>
      <c r="D227" s="356"/>
      <c r="E227" s="9">
        <v>166</v>
      </c>
      <c r="F227" s="10">
        <v>16835257</v>
      </c>
    </row>
    <row r="228" spans="1:6" x14ac:dyDescent="0.25">
      <c r="A228" s="363"/>
      <c r="B228" s="363"/>
      <c r="C228" s="365"/>
      <c r="D228" s="356"/>
      <c r="E228" s="9">
        <v>167</v>
      </c>
      <c r="F228" s="10">
        <v>3966768</v>
      </c>
    </row>
    <row r="229" spans="1:6" x14ac:dyDescent="0.25">
      <c r="A229" s="363"/>
      <c r="B229" s="363"/>
      <c r="C229" s="365"/>
      <c r="D229" s="356"/>
      <c r="E229" s="9">
        <v>168</v>
      </c>
      <c r="F229" s="10">
        <v>5832106</v>
      </c>
    </row>
    <row r="230" spans="1:6" ht="15.75" thickBot="1" x14ac:dyDescent="0.3">
      <c r="A230" s="363"/>
      <c r="B230" s="363"/>
      <c r="C230" s="358"/>
      <c r="D230" s="356"/>
      <c r="E230" s="11">
        <v>172</v>
      </c>
      <c r="F230" s="12">
        <v>1697836</v>
      </c>
    </row>
    <row r="231" spans="1:6" x14ac:dyDescent="0.25">
      <c r="A231" s="363"/>
      <c r="B231" s="363"/>
      <c r="C231" s="357" t="s">
        <v>390</v>
      </c>
      <c r="D231" s="356"/>
      <c r="E231" s="13" t="s">
        <v>391</v>
      </c>
      <c r="F231" s="14">
        <v>1917240</v>
      </c>
    </row>
    <row r="232" spans="1:6" x14ac:dyDescent="0.25">
      <c r="A232" s="363"/>
      <c r="B232" s="363"/>
      <c r="C232" s="365"/>
      <c r="D232" s="356"/>
      <c r="E232" s="9" t="s">
        <v>322</v>
      </c>
      <c r="F232" s="10">
        <v>500000</v>
      </c>
    </row>
    <row r="233" spans="1:6" x14ac:dyDescent="0.25">
      <c r="A233" s="363"/>
      <c r="B233" s="363"/>
      <c r="C233" s="365"/>
      <c r="D233" s="356"/>
      <c r="E233" s="9" t="s">
        <v>328</v>
      </c>
      <c r="F233" s="10">
        <v>12102370</v>
      </c>
    </row>
    <row r="234" spans="1:6" x14ac:dyDescent="0.25">
      <c r="A234" s="363"/>
      <c r="B234" s="363"/>
      <c r="C234" s="365"/>
      <c r="D234" s="356"/>
      <c r="E234" s="9" t="s">
        <v>392</v>
      </c>
      <c r="F234" s="10">
        <v>7647047</v>
      </c>
    </row>
    <row r="235" spans="1:6" x14ac:dyDescent="0.25">
      <c r="A235" s="363"/>
      <c r="B235" s="363"/>
      <c r="C235" s="365"/>
      <c r="D235" s="356"/>
      <c r="E235" s="9" t="s">
        <v>393</v>
      </c>
      <c r="F235" s="10">
        <v>4594124</v>
      </c>
    </row>
    <row r="236" spans="1:6" ht="15.75" thickBot="1" x14ac:dyDescent="0.3">
      <c r="A236" s="363"/>
      <c r="B236" s="363"/>
      <c r="C236" s="358"/>
      <c r="D236" s="356"/>
      <c r="E236" s="11" t="s">
        <v>394</v>
      </c>
      <c r="F236" s="12">
        <v>224104</v>
      </c>
    </row>
    <row r="237" spans="1:6" x14ac:dyDescent="0.25">
      <c r="A237" s="363"/>
      <c r="B237" s="363"/>
      <c r="C237" s="357" t="s">
        <v>395</v>
      </c>
      <c r="D237" s="356"/>
      <c r="E237" s="13" t="s">
        <v>326</v>
      </c>
      <c r="F237" s="14">
        <v>12271460</v>
      </c>
    </row>
    <row r="238" spans="1:6" ht="15.75" thickBot="1" x14ac:dyDescent="0.3">
      <c r="A238" s="363"/>
      <c r="B238" s="363"/>
      <c r="C238" s="358"/>
      <c r="D238" s="359"/>
      <c r="E238" s="15" t="s">
        <v>394</v>
      </c>
      <c r="F238" s="16">
        <v>366155</v>
      </c>
    </row>
    <row r="239" spans="1:6" x14ac:dyDescent="0.25">
      <c r="A239" s="363"/>
      <c r="B239" s="363"/>
      <c r="C239" s="362" t="s">
        <v>396</v>
      </c>
      <c r="D239" s="368" t="s">
        <v>397</v>
      </c>
      <c r="E239" s="13" t="s">
        <v>252</v>
      </c>
      <c r="F239" s="14">
        <v>10584499</v>
      </c>
    </row>
    <row r="240" spans="1:6" x14ac:dyDescent="0.25">
      <c r="A240" s="363"/>
      <c r="B240" s="363"/>
      <c r="C240" s="363"/>
      <c r="D240" s="369"/>
      <c r="E240" s="9" t="s">
        <v>318</v>
      </c>
      <c r="F240" s="10">
        <v>7136462</v>
      </c>
    </row>
    <row r="241" spans="1:6" x14ac:dyDescent="0.25">
      <c r="A241" s="363"/>
      <c r="B241" s="363"/>
      <c r="C241" s="363"/>
      <c r="D241" s="369"/>
      <c r="E241" s="9" t="s">
        <v>328</v>
      </c>
      <c r="F241" s="10">
        <v>9325614</v>
      </c>
    </row>
    <row r="242" spans="1:6" x14ac:dyDescent="0.25">
      <c r="A242" s="363"/>
      <c r="B242" s="363"/>
      <c r="C242" s="363"/>
      <c r="D242" s="369"/>
      <c r="E242" s="9" t="s">
        <v>326</v>
      </c>
      <c r="F242" s="10">
        <v>8745614</v>
      </c>
    </row>
    <row r="243" spans="1:6" x14ac:dyDescent="0.25">
      <c r="A243" s="363"/>
      <c r="B243" s="363"/>
      <c r="C243" s="363"/>
      <c r="D243" s="369"/>
      <c r="E243" s="9" t="s">
        <v>393</v>
      </c>
      <c r="F243" s="10">
        <v>6850287</v>
      </c>
    </row>
    <row r="244" spans="1:6" x14ac:dyDescent="0.25">
      <c r="A244" s="363"/>
      <c r="B244" s="363"/>
      <c r="C244" s="363"/>
      <c r="D244" s="369"/>
      <c r="E244" s="9" t="s">
        <v>392</v>
      </c>
      <c r="F244" s="10">
        <v>2334825</v>
      </c>
    </row>
    <row r="245" spans="1:6" ht="15.75" thickBot="1" x14ac:dyDescent="0.3">
      <c r="A245" s="363"/>
      <c r="B245" s="363"/>
      <c r="C245" s="363"/>
      <c r="D245" s="369"/>
      <c r="E245" s="11" t="s">
        <v>394</v>
      </c>
      <c r="F245" s="12">
        <v>953930</v>
      </c>
    </row>
    <row r="246" spans="1:6" x14ac:dyDescent="0.25">
      <c r="A246" s="363"/>
      <c r="B246" s="363"/>
      <c r="C246" s="362" t="s">
        <v>398</v>
      </c>
      <c r="D246" s="369"/>
      <c r="E246" s="13" t="s">
        <v>391</v>
      </c>
      <c r="F246" s="14">
        <v>2712500</v>
      </c>
    </row>
    <row r="247" spans="1:6" x14ac:dyDescent="0.25">
      <c r="A247" s="363"/>
      <c r="B247" s="363"/>
      <c r="C247" s="363"/>
      <c r="D247" s="369"/>
      <c r="E247" s="9" t="s">
        <v>322</v>
      </c>
      <c r="F247" s="10">
        <v>4508121</v>
      </c>
    </row>
    <row r="248" spans="1:6" x14ac:dyDescent="0.25">
      <c r="A248" s="363"/>
      <c r="B248" s="363"/>
      <c r="C248" s="363"/>
      <c r="D248" s="369"/>
      <c r="E248" s="9" t="s">
        <v>328</v>
      </c>
      <c r="F248" s="10">
        <v>10062240</v>
      </c>
    </row>
    <row r="249" spans="1:6" x14ac:dyDescent="0.25">
      <c r="A249" s="363"/>
      <c r="B249" s="363"/>
      <c r="C249" s="363"/>
      <c r="D249" s="369"/>
      <c r="E249" s="9" t="s">
        <v>393</v>
      </c>
      <c r="F249" s="10">
        <v>8096680</v>
      </c>
    </row>
    <row r="250" spans="1:6" x14ac:dyDescent="0.25">
      <c r="A250" s="363"/>
      <c r="B250" s="363"/>
      <c r="C250" s="363"/>
      <c r="D250" s="369"/>
      <c r="E250" s="9" t="s">
        <v>392</v>
      </c>
      <c r="F250" s="10">
        <v>13014616</v>
      </c>
    </row>
    <row r="251" spans="1:6" ht="15.75" thickBot="1" x14ac:dyDescent="0.3">
      <c r="A251" s="363"/>
      <c r="B251" s="363"/>
      <c r="C251" s="363"/>
      <c r="D251" s="369"/>
      <c r="E251" s="11" t="s">
        <v>394</v>
      </c>
      <c r="F251" s="12">
        <v>395080</v>
      </c>
    </row>
    <row r="252" spans="1:6" x14ac:dyDescent="0.25">
      <c r="A252" s="363"/>
      <c r="B252" s="363"/>
      <c r="C252" s="362" t="s">
        <v>399</v>
      </c>
      <c r="D252" s="369"/>
      <c r="E252" s="13" t="s">
        <v>326</v>
      </c>
      <c r="F252" s="14">
        <v>19846468</v>
      </c>
    </row>
    <row r="253" spans="1:6" ht="15.75" thickBot="1" x14ac:dyDescent="0.3">
      <c r="A253" s="364"/>
      <c r="B253" s="364"/>
      <c r="C253" s="363"/>
      <c r="D253" s="369"/>
      <c r="E253" s="11" t="s">
        <v>394</v>
      </c>
      <c r="F253" s="12">
        <v>415080</v>
      </c>
    </row>
    <row r="254" spans="1:6" x14ac:dyDescent="0.25">
      <c r="A254" s="357" t="s">
        <v>400</v>
      </c>
      <c r="B254" s="357" t="s">
        <v>170</v>
      </c>
      <c r="C254" s="362" t="s">
        <v>448</v>
      </c>
      <c r="D254" s="368" t="s">
        <v>401</v>
      </c>
      <c r="E254" s="13" t="s">
        <v>402</v>
      </c>
      <c r="F254" s="14">
        <v>2039879</v>
      </c>
    </row>
    <row r="255" spans="1:6" x14ac:dyDescent="0.25">
      <c r="A255" s="365"/>
      <c r="B255" s="365"/>
      <c r="C255" s="363"/>
      <c r="D255" s="369"/>
      <c r="E255" s="9" t="s">
        <v>403</v>
      </c>
      <c r="F255" s="10">
        <v>25322926</v>
      </c>
    </row>
    <row r="256" spans="1:6" x14ac:dyDescent="0.25">
      <c r="A256" s="365"/>
      <c r="B256" s="365"/>
      <c r="C256" s="363"/>
      <c r="D256" s="369"/>
      <c r="E256" s="9" t="s">
        <v>404</v>
      </c>
      <c r="F256" s="10">
        <v>447061</v>
      </c>
    </row>
    <row r="257" spans="1:6" ht="15.75" thickBot="1" x14ac:dyDescent="0.3">
      <c r="A257" s="370"/>
      <c r="B257" s="370"/>
      <c r="C257" s="364"/>
      <c r="D257" s="371"/>
      <c r="E257" s="11" t="s">
        <v>405</v>
      </c>
      <c r="F257" s="12">
        <v>713073</v>
      </c>
    </row>
    <row r="258" spans="1:6" x14ac:dyDescent="0.25">
      <c r="A258" s="357" t="s">
        <v>406</v>
      </c>
      <c r="B258" s="357" t="s">
        <v>170</v>
      </c>
      <c r="C258" s="366" t="s">
        <v>449</v>
      </c>
      <c r="D258" s="368" t="s">
        <v>401</v>
      </c>
      <c r="E258" s="13" t="s">
        <v>402</v>
      </c>
      <c r="F258" s="14">
        <v>626393</v>
      </c>
    </row>
    <row r="259" spans="1:6" x14ac:dyDescent="0.25">
      <c r="A259" s="365"/>
      <c r="B259" s="365"/>
      <c r="C259" s="367"/>
      <c r="D259" s="369"/>
      <c r="E259" s="9" t="s">
        <v>403</v>
      </c>
      <c r="F259" s="10">
        <v>66063185</v>
      </c>
    </row>
    <row r="260" spans="1:6" x14ac:dyDescent="0.25">
      <c r="A260" s="365"/>
      <c r="B260" s="365"/>
      <c r="C260" s="367"/>
      <c r="D260" s="369"/>
      <c r="E260" s="9" t="s">
        <v>404</v>
      </c>
      <c r="F260" s="10">
        <v>883218</v>
      </c>
    </row>
    <row r="261" spans="1:6" ht="15.75" thickBot="1" x14ac:dyDescent="0.3">
      <c r="A261" s="365"/>
      <c r="B261" s="365"/>
      <c r="C261" s="367"/>
      <c r="D261" s="369"/>
      <c r="E261" s="11" t="s">
        <v>405</v>
      </c>
      <c r="F261" s="12">
        <v>1379036</v>
      </c>
    </row>
    <row r="262" spans="1:6" x14ac:dyDescent="0.25">
      <c r="A262" s="338" t="s">
        <v>423</v>
      </c>
      <c r="B262" s="341" t="s">
        <v>424</v>
      </c>
      <c r="C262" s="353" t="s">
        <v>438</v>
      </c>
      <c r="D262" s="341" t="s">
        <v>425</v>
      </c>
      <c r="E262" s="73">
        <v>194</v>
      </c>
      <c r="F262" s="64">
        <v>18000000</v>
      </c>
    </row>
    <row r="263" spans="1:6" ht="15.75" thickBot="1" x14ac:dyDescent="0.3">
      <c r="A263" s="352"/>
      <c r="B263" s="351"/>
      <c r="C263" s="354"/>
      <c r="D263" s="351"/>
      <c r="E263" s="74">
        <v>195</v>
      </c>
      <c r="F263" s="65">
        <v>12000000</v>
      </c>
    </row>
    <row r="264" spans="1:6" x14ac:dyDescent="0.25">
      <c r="A264" s="338" t="s">
        <v>426</v>
      </c>
      <c r="B264" s="341" t="s">
        <v>427</v>
      </c>
      <c r="C264" s="353" t="s">
        <v>439</v>
      </c>
      <c r="D264" s="341" t="s">
        <v>232</v>
      </c>
      <c r="E264" s="73" t="s">
        <v>225</v>
      </c>
      <c r="F264" s="64">
        <v>33950327</v>
      </c>
    </row>
    <row r="265" spans="1:6" ht="15.75" thickBot="1" x14ac:dyDescent="0.3">
      <c r="A265" s="352"/>
      <c r="B265" s="351"/>
      <c r="C265" s="354"/>
      <c r="D265" s="351"/>
      <c r="E265" s="74">
        <v>197</v>
      </c>
      <c r="F265" s="65">
        <v>1038000</v>
      </c>
    </row>
    <row r="266" spans="1:6" ht="15.75" thickBot="1" x14ac:dyDescent="0.3">
      <c r="A266" s="323" t="s">
        <v>428</v>
      </c>
      <c r="B266" s="316" t="s">
        <v>429</v>
      </c>
      <c r="C266" s="68" t="s">
        <v>440</v>
      </c>
      <c r="D266" s="316" t="s">
        <v>430</v>
      </c>
      <c r="E266" s="73">
        <v>197</v>
      </c>
      <c r="F266" s="64">
        <v>125085350</v>
      </c>
    </row>
    <row r="267" spans="1:6" x14ac:dyDescent="0.25">
      <c r="A267" s="338" t="s">
        <v>431</v>
      </c>
      <c r="B267" s="341" t="s">
        <v>432</v>
      </c>
      <c r="C267" s="68" t="s">
        <v>441</v>
      </c>
      <c r="D267" s="77" t="s">
        <v>411</v>
      </c>
      <c r="E267" s="73">
        <v>134</v>
      </c>
      <c r="F267" s="64">
        <v>3809101</v>
      </c>
    </row>
    <row r="268" spans="1:6" x14ac:dyDescent="0.25">
      <c r="A268" s="339"/>
      <c r="B268" s="342"/>
      <c r="C268" s="69" t="s">
        <v>442</v>
      </c>
      <c r="D268" s="78" t="s">
        <v>368</v>
      </c>
      <c r="E268" s="75">
        <v>146</v>
      </c>
      <c r="F268" s="66">
        <v>2000000</v>
      </c>
    </row>
    <row r="269" spans="1:6" x14ac:dyDescent="0.25">
      <c r="A269" s="339"/>
      <c r="B269" s="342"/>
      <c r="C269" s="70" t="s">
        <v>443</v>
      </c>
      <c r="D269" s="78" t="s">
        <v>368</v>
      </c>
      <c r="E269" s="75" t="s">
        <v>362</v>
      </c>
      <c r="F269" s="66">
        <v>22338268</v>
      </c>
    </row>
    <row r="270" spans="1:6" x14ac:dyDescent="0.25">
      <c r="A270" s="339"/>
      <c r="B270" s="342"/>
      <c r="C270" s="343" t="s">
        <v>444</v>
      </c>
      <c r="D270" s="346" t="s">
        <v>433</v>
      </c>
      <c r="E270" s="75" t="s">
        <v>380</v>
      </c>
      <c r="F270" s="66">
        <f>8618917-F271-F272</f>
        <v>2154729</v>
      </c>
    </row>
    <row r="271" spans="1:6" x14ac:dyDescent="0.25">
      <c r="A271" s="339"/>
      <c r="B271" s="342"/>
      <c r="C271" s="344"/>
      <c r="D271" s="347"/>
      <c r="E271" s="75" t="s">
        <v>376</v>
      </c>
      <c r="F271" s="66">
        <v>4309459</v>
      </c>
    </row>
    <row r="272" spans="1:6" x14ac:dyDescent="0.25">
      <c r="A272" s="339"/>
      <c r="B272" s="342"/>
      <c r="C272" s="345"/>
      <c r="D272" s="348"/>
      <c r="E272" s="75" t="s">
        <v>434</v>
      </c>
      <c r="F272" s="66">
        <v>2154729</v>
      </c>
    </row>
    <row r="273" spans="1:6" ht="15.75" thickBot="1" x14ac:dyDescent="0.3">
      <c r="A273" s="340"/>
      <c r="B273" s="342"/>
      <c r="C273" s="71" t="s">
        <v>445</v>
      </c>
      <c r="D273" s="79" t="s">
        <v>385</v>
      </c>
      <c r="E273" s="76" t="s">
        <v>377</v>
      </c>
      <c r="F273" s="67">
        <v>12580500</v>
      </c>
    </row>
    <row r="274" spans="1:6" x14ac:dyDescent="0.25">
      <c r="A274" s="349" t="s">
        <v>435</v>
      </c>
      <c r="B274" s="341" t="s">
        <v>436</v>
      </c>
      <c r="C274" s="72" t="s">
        <v>446</v>
      </c>
      <c r="D274" s="81" t="s">
        <v>411</v>
      </c>
      <c r="E274" s="73" t="s">
        <v>355</v>
      </c>
      <c r="F274" s="64">
        <v>2539400</v>
      </c>
    </row>
    <row r="275" spans="1:6" ht="15.75" thickBot="1" x14ac:dyDescent="0.3">
      <c r="A275" s="350"/>
      <c r="B275" s="351"/>
      <c r="C275" s="80" t="s">
        <v>447</v>
      </c>
      <c r="D275" s="82" t="s">
        <v>437</v>
      </c>
      <c r="E275" s="74" t="s">
        <v>370</v>
      </c>
      <c r="F275" s="65">
        <v>7446089</v>
      </c>
    </row>
    <row r="276" spans="1:6" x14ac:dyDescent="0.25">
      <c r="B276" s="63"/>
      <c r="F276" s="35">
        <f>SUM(F3:F275)</f>
        <v>2431957819</v>
      </c>
    </row>
  </sheetData>
  <mergeCells count="130">
    <mergeCell ref="A215:A223"/>
    <mergeCell ref="B182:B223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D188:D189"/>
    <mergeCell ref="D190:D194"/>
    <mergeCell ref="D119:D135"/>
    <mergeCell ref="C131:C135"/>
    <mergeCell ref="C136:C141"/>
    <mergeCell ref="D136:D148"/>
    <mergeCell ref="C142:C147"/>
    <mergeCell ref="A149:A163"/>
    <mergeCell ref="B149:B163"/>
    <mergeCell ref="C149:C156"/>
    <mergeCell ref="D149:D163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3"/>
    <mergeCell ref="C123:C126"/>
    <mergeCell ref="C127:C130"/>
    <mergeCell ref="A164:A181"/>
    <mergeCell ref="B164:B181"/>
    <mergeCell ref="D164:D171"/>
    <mergeCell ref="C168:C171"/>
    <mergeCell ref="C172:C174"/>
    <mergeCell ref="D172:D177"/>
    <mergeCell ref="C175:C177"/>
    <mergeCell ref="C178:C179"/>
    <mergeCell ref="D178:D179"/>
    <mergeCell ref="D180:D181"/>
    <mergeCell ref="A258:A261"/>
    <mergeCell ref="B258:B261"/>
    <mergeCell ref="C258:C261"/>
    <mergeCell ref="D258:D261"/>
    <mergeCell ref="A224:A253"/>
    <mergeCell ref="B224:B253"/>
    <mergeCell ref="C224:C230"/>
    <mergeCell ref="D224:D238"/>
    <mergeCell ref="C231:C236"/>
    <mergeCell ref="C237:C238"/>
    <mergeCell ref="C239:C245"/>
    <mergeCell ref="D239:D253"/>
    <mergeCell ref="C246:C251"/>
    <mergeCell ref="C252:C253"/>
    <mergeCell ref="A254:A257"/>
    <mergeCell ref="B254:B257"/>
    <mergeCell ref="C254:C257"/>
    <mergeCell ref="D254:D257"/>
    <mergeCell ref="C215:C216"/>
    <mergeCell ref="D215:D216"/>
    <mergeCell ref="D217:D221"/>
    <mergeCell ref="C220:C221"/>
    <mergeCell ref="A182:A196"/>
    <mergeCell ref="C182:C183"/>
    <mergeCell ref="D182:D185"/>
    <mergeCell ref="C184:C185"/>
    <mergeCell ref="C186:C187"/>
    <mergeCell ref="A197:A214"/>
    <mergeCell ref="C191:C192"/>
    <mergeCell ref="C193:C194"/>
    <mergeCell ref="D195:D196"/>
    <mergeCell ref="C197:C199"/>
    <mergeCell ref="D197:D201"/>
    <mergeCell ref="C200:C201"/>
    <mergeCell ref="C202:C204"/>
    <mergeCell ref="D202:D204"/>
    <mergeCell ref="C206:C208"/>
    <mergeCell ref="D206:D213"/>
    <mergeCell ref="C209:C211"/>
    <mergeCell ref="C212:C213"/>
    <mergeCell ref="D186:D187"/>
    <mergeCell ref="C188:C189"/>
    <mergeCell ref="A267:A273"/>
    <mergeCell ref="B267:B273"/>
    <mergeCell ref="C270:C272"/>
    <mergeCell ref="D270:D272"/>
    <mergeCell ref="A274:A275"/>
    <mergeCell ref="B274:B275"/>
    <mergeCell ref="A262:A263"/>
    <mergeCell ref="B262:B263"/>
    <mergeCell ref="C262:C263"/>
    <mergeCell ref="D262:D263"/>
    <mergeCell ref="A264:A265"/>
    <mergeCell ref="B264:B265"/>
    <mergeCell ref="C264:C265"/>
    <mergeCell ref="D264:D265"/>
  </mergeCells>
  <phoneticPr fontId="5" type="noConversion"/>
  <pageMargins left="0.11811023622047245" right="0.11811023622047245" top="0.28000000000000003" bottom="0.17" header="0.31496062992125984" footer="0.31496062992125984"/>
  <pageSetup paperSize="9" orientation="portrait" r:id="rId1"/>
  <rowBreaks count="5" manualBreakCount="5">
    <brk id="51" max="16383" man="1"/>
    <brk id="98" max="16383" man="1"/>
    <brk id="148" max="16383" man="1"/>
    <brk id="201" max="16383" man="1"/>
    <brk id="253" max="16383" man="1"/>
  </rowBreaks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IZ PR</cp:lastModifiedBy>
  <cp:lastPrinted>2025-08-05T10:02:54Z</cp:lastPrinted>
  <dcterms:created xsi:type="dcterms:W3CDTF">2022-12-07T11:23:16Z</dcterms:created>
  <dcterms:modified xsi:type="dcterms:W3CDTF">2026-06-03T06:55:32Z</dcterms:modified>
</cp:coreProperties>
</file>