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ttps://lubelskie-my.sharepoint.com/personal/michal_belniak_lubelskie_pl/Documents/Pulpit/Działanie 15.1/Załączniki do wniosku na etapie aplikowania o środki/"/>
    </mc:Choice>
  </mc:AlternateContent>
  <xr:revisionPtr revIDLastSave="123" documentId="8_{4BED9A1C-0F08-46AB-A7D3-583CFD8D0515}" xr6:coauthVersionLast="47" xr6:coauthVersionMax="47" xr10:uidLastSave="{0F864CB0-89D5-4C49-8F11-19EA3FBC82DF}"/>
  <bookViews>
    <workbookView xWindow="-120" yWindow="-120" windowWidth="29040" windowHeight="15720" xr2:uid="{00000000-000D-0000-FFFF-FFFF00000000}"/>
  </bookViews>
  <sheets>
    <sheet name="Dane" sheetId="4" r:id="rId1"/>
    <sheet name="Analiza" sheetId="3" r:id="rId2"/>
    <sheet name="Zysk operacyjny" sheetId="5"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MAG1">#REF!</definedName>
    <definedName name="_MAG11">[1]Zap!#REF!</definedName>
    <definedName name="_pog1">#REF!</definedName>
    <definedName name="_pog10">#REF!</definedName>
    <definedName name="_pog2">#REF!</definedName>
    <definedName name="_pog3">#REF!</definedName>
    <definedName name="_pog4">#REF!</definedName>
    <definedName name="_pog5">#REF!</definedName>
    <definedName name="_pog6">#REF!</definedName>
    <definedName name="_pog7">#REF!</definedName>
    <definedName name="_pog8">#REF!</definedName>
    <definedName name="_pog9">#REF!</definedName>
    <definedName name="_reg2" hidden="1">#REF!</definedName>
    <definedName name="_Regression_Out" hidden="1">#REF!</definedName>
    <definedName name="_Regression_X" hidden="1">#REF!</definedName>
    <definedName name="_Regression_Y" hidden="1">#REF!</definedName>
    <definedName name="a">'[2]Loan Schedule USD'!$B$5</definedName>
    <definedName name="aaa" hidden="1">#REF!</definedName>
    <definedName name="aaaa">#REF!</definedName>
    <definedName name="aaaaa">#REF!</definedName>
    <definedName name="aaaaaaa">#REF!</definedName>
    <definedName name="aaasss">#REF!</definedName>
    <definedName name="aiec">#REF!</definedName>
    <definedName name="AIFC">#REF!</definedName>
    <definedName name="amortyzacja_bilansowa_od_początku_roku">'[3]krosno -&gt; grupę, amortyzację'!$M$2:$M$16384</definedName>
    <definedName name="as" hidden="1">#REF!</definedName>
    <definedName name="base">#REF!</definedName>
    <definedName name="_xlnm.Database">#REF!</definedName>
    <definedName name="BE_ec_tar">#REF!</definedName>
    <definedName name="BE_tariff">#REF!</definedName>
    <definedName name="CF_other">#REF!</definedName>
    <definedName name="Commitment_fee">'[4]Loan Schedule1'!$B$8</definedName>
    <definedName name="conn">#REF!</definedName>
    <definedName name="coverage">#REF!</definedName>
    <definedName name="coverage2005">#REF!</definedName>
    <definedName name="Cykl_p_acenia_zobowi_zań_w_dniach">[5]FO1NOWE!$G$1:$G$65536,[5]FO1NOWE!$B$90:$AZ$90,[5]FO1NOWE!$B$92:$AZ$92,[5]FO1NOWE!$B$94:$AZ$94</definedName>
    <definedName name="Cykl_ści_gania_nale_ności_w_dniach">[5]FO1NOWE!$G$1:$G$65536,[5]FO1NOWE!$B$90:$AZ$90,[5]FO1NOWE!$B$92:$AZ$92</definedName>
    <definedName name="Cykl_zapasów__w_dniach">[5]FO1NOWE!$G$1:$G$65536,[5]FO1NOWE!$B$90:$AZ$90</definedName>
    <definedName name="dd">#REF!</definedName>
    <definedName name="ddddd">#REF!</definedName>
    <definedName name="ddfdfff">#REF!</definedName>
    <definedName name="delay">#REF!</definedName>
    <definedName name="DEMAND">#REF!</definedName>
    <definedName name="dep">[6]Jaroszow1!#REF!</definedName>
    <definedName name="Działania">Analiza!$AU$3:$AU$52</definedName>
    <definedName name="Działania2">Analiza!$B$556:$B$629</definedName>
    <definedName name="Działania3">Analiza!$S$3:$S$42</definedName>
    <definedName name="E_BENEFITS">#REF!</definedName>
    <definedName name="e_i">#REF!</definedName>
    <definedName name="e_p">#REF!</definedName>
    <definedName name="EBCA">#REF!</definedName>
    <definedName name="EC_COST">#REF!</definedName>
    <definedName name="ec_subs">#REF!</definedName>
    <definedName name="eeeeee">#REF!</definedName>
    <definedName name="eirr">#REF!</definedName>
    <definedName name="enpv">#REF!</definedName>
    <definedName name="eocc">#REF!</definedName>
    <definedName name="Excel_BuiltIn_Database_0">#REF!</definedName>
    <definedName name="Excel_BuiltIn_Recorder_0">#REF!</definedName>
    <definedName name="FBCA">#REF!</definedName>
    <definedName name="FCC">#REF!</definedName>
    <definedName name="fff">#REF!</definedName>
    <definedName name="FINCOST">#REF!</definedName>
    <definedName name="firr">#REF!</definedName>
    <definedName name="fnpv">#REF!</definedName>
    <definedName name="gdp">#REF!</definedName>
    <definedName name="growth">#REF!</definedName>
    <definedName name="jump">[6]Jaroszow1!#REF!</definedName>
    <definedName name="KAPITA_Y_W_ASNE">[5]FO1NOWE!$B$60,[5]FO1NOWE!$B$60:$AZ$60</definedName>
    <definedName name="kasa">#REF!</definedName>
    <definedName name="kasa_w">#REF!</definedName>
    <definedName name="kasa_w2">#REF!</definedName>
    <definedName name="kasa1">#REF!</definedName>
    <definedName name="kasa1_w">#REF!</definedName>
    <definedName name="kasa1_w2">#REF!</definedName>
    <definedName name="kasa10">#REF!</definedName>
    <definedName name="kasa2">#REF!</definedName>
    <definedName name="kasa2_w">#REF!</definedName>
    <definedName name="kasa2_w2">#REF!</definedName>
    <definedName name="kasa3">#REF!</definedName>
    <definedName name="kasa3_w">#REF!</definedName>
    <definedName name="kasa3_w2">#REF!</definedName>
    <definedName name="kasa4">#REF!</definedName>
    <definedName name="kasa4_w">#REF!</definedName>
    <definedName name="kasa4_w2">#REF!</definedName>
    <definedName name="kasa5">#REF!</definedName>
    <definedName name="kasa5_w">#REF!</definedName>
    <definedName name="kasa5_w2">#REF!</definedName>
    <definedName name="kasa6">#REF!</definedName>
    <definedName name="kasa6_w">#REF!</definedName>
    <definedName name="kasa6_w2">#REF!</definedName>
    <definedName name="kasa7">#REF!</definedName>
    <definedName name="kasa8">#REF!</definedName>
    <definedName name="kasa9">#REF!</definedName>
    <definedName name="Koszty">[7]Koszty!$A$1:$J$253</definedName>
    <definedName name="kredyt">#REF!</definedName>
    <definedName name="kredyt_w">#REF!</definedName>
    <definedName name="kredyt_w2">#REF!</definedName>
    <definedName name="kredyt1">#REF!</definedName>
    <definedName name="kredyt1_w">#REF!</definedName>
    <definedName name="kredyt1_w2">#REF!</definedName>
    <definedName name="kredyt10">#REF!</definedName>
    <definedName name="kredyt2">#REF!</definedName>
    <definedName name="kredyt2_w">#REF!</definedName>
    <definedName name="kredyt2_w2">#REF!</definedName>
    <definedName name="kredyt3">#REF!</definedName>
    <definedName name="kredyt3_w">#REF!</definedName>
    <definedName name="kredyt3_w2">#REF!</definedName>
    <definedName name="kredyt4">#REF!</definedName>
    <definedName name="kredyt4_w">#REF!</definedName>
    <definedName name="kredyt4_w2">#REF!</definedName>
    <definedName name="kredyt5">#REF!</definedName>
    <definedName name="kredyt5_w">#REF!</definedName>
    <definedName name="kredyt5_w2">#REF!</definedName>
    <definedName name="kredyt6">#REF!</definedName>
    <definedName name="kredyt6_w">#REF!</definedName>
    <definedName name="kredyt6_w2">#REF!</definedName>
    <definedName name="kredyt7">#REF!</definedName>
    <definedName name="kredyt8">#REF!</definedName>
    <definedName name="kredyt9">#REF!</definedName>
    <definedName name="lcd">#REF!</definedName>
    <definedName name="life">#REF!</definedName>
    <definedName name="loan1">[6]Jaroszow1!#REF!</definedName>
    <definedName name="loan2">[6]Jaroszow1!#REF!</definedName>
    <definedName name="loan3">[6]Jaroszow1!#REF!</definedName>
    <definedName name="Miara_rezultatu">Analiza!$B$636:$B$853</definedName>
    <definedName name="obszar">#REF!</definedName>
    <definedName name="_xlnm.Print_Area" localSheetId="1">Analiza!$A$113:$AN$516</definedName>
    <definedName name="Oprocentowanie2">[8]koszty!#REF!</definedName>
    <definedName name="P_USERS">#REF!</definedName>
    <definedName name="piped_water_1996">#REF!</definedName>
    <definedName name="pog">#REF!</definedName>
    <definedName name="pog_w">#REF!</definedName>
    <definedName name="pog_w2">#REF!</definedName>
    <definedName name="pog1_w">#REF!</definedName>
    <definedName name="pog1_w2">#REF!</definedName>
    <definedName name="pog2_w">#REF!</definedName>
    <definedName name="pog2_w2">#REF!</definedName>
    <definedName name="pog3_w">#REF!</definedName>
    <definedName name="pog3_w2">#REF!</definedName>
    <definedName name="pog4_w">#REF!</definedName>
    <definedName name="pog4_w2">#REF!</definedName>
    <definedName name="pog5_w">#REF!</definedName>
    <definedName name="pog5_w2">#REF!</definedName>
    <definedName name="pog6_w">#REF!</definedName>
    <definedName name="pog6_w2">#REF!</definedName>
    <definedName name="prowizja">[8]Założenia!#REF!</definedName>
    <definedName name="qq">#REF!</definedName>
    <definedName name="qqqqq">#REF!</definedName>
    <definedName name="rat">[8]Założenia!#REF!</definedName>
    <definedName name="regx2" hidden="1">#REF!</definedName>
    <definedName name="_xlnm.Recorder">#REF!</definedName>
    <definedName name="Rentowność_dzia_alności_podstawowej">[5]FO1NOWE!$B$104:$AZ$104,[5]FO1NOWE!$B$105:$AZ$105</definedName>
    <definedName name="repay1">[6]Jaroszow1!#REF!</definedName>
    <definedName name="repay2">[6]Jaroszow1!#REF!</definedName>
    <definedName name="repay3">[6]Jaroszow1!#REF!</definedName>
    <definedName name="REVENUES">#REF!</definedName>
    <definedName name="RGK">'[3]krosno -&gt; grupę, amortyzację'!$J$2:$J$16384</definedName>
    <definedName name="rofa">[6]Jaroszow1!#REF!</definedName>
    <definedName name="Rok1_w">#REF!</definedName>
    <definedName name="Rok1_w2">#REF!</definedName>
    <definedName name="Rok10_w">#REF!</definedName>
    <definedName name="Rok2_w">#REF!</definedName>
    <definedName name="Rok2_w2">#REF!</definedName>
    <definedName name="Rok3_w">#REF!</definedName>
    <definedName name="Rok3_w2">#REF!</definedName>
    <definedName name="Rok4_w">#REF!</definedName>
    <definedName name="Rok4_w2">#REF!</definedName>
    <definedName name="Rok5_w">#REF!</definedName>
    <definedName name="Rok5_w2">#REF!</definedName>
    <definedName name="Rok6_w">#REF!</definedName>
    <definedName name="Rok6_w2">#REF!</definedName>
    <definedName name="Rok7_w">#REF!</definedName>
    <definedName name="Rok8_w">#REF!</definedName>
    <definedName name="Rok9_w">#REF!</definedName>
    <definedName name="rrr">#REF!</definedName>
    <definedName name="SA">#REF!</definedName>
    <definedName name="sa_eb">#REF!</definedName>
    <definedName name="sa_inv">#REF!</definedName>
    <definedName name="SD">#REF!</definedName>
    <definedName name="SDD">#REF!</definedName>
    <definedName name="SERF">#REF!</definedName>
    <definedName name="ss" hidden="1">#REF!</definedName>
    <definedName name="ssssss">#REF!</definedName>
    <definedName name="SUMA">#REF!</definedName>
    <definedName name="SUMA_GBA">#REF!</definedName>
    <definedName name="SUMA_KK">#REF!</definedName>
    <definedName name="SUMMA">#REF!</definedName>
    <definedName name="SWR">#REF!</definedName>
    <definedName name="SWRF">#REF!</definedName>
    <definedName name="ŚT">'[9]D. Finanse'!$F$883:$F$891</definedName>
    <definedName name="TAB.4">#REF!</definedName>
    <definedName name="TakNie">'[9]D. Finanse'!$E$883:$E$884</definedName>
    <definedName name="tax">[6]Jaroszow1!#REF!</definedName>
    <definedName name="total_water_ec_1996">#REF!</definedName>
    <definedName name="ttt">#REF!</definedName>
    <definedName name="tttttt">#REF!</definedName>
    <definedName name="tttttttt">#REF!</definedName>
    <definedName name="tyyu">#REF!</definedName>
    <definedName name="VAT">'[9]D. Finanse'!$G$883:$G$887</definedName>
    <definedName name="wariant">[10]wariant!$B$3</definedName>
    <definedName name="Wskaźnik_bie__cej_p_ynności">[5]FO1NOWE!$B$85,[5]FO1NOWE!$B$85:$AZ$85</definedName>
    <definedName name="Wskaźnik_p_ynności_szybki">[5]FO1NOWE!$B$85,[5]FO1NOWE!$B$85:$AZ$85,[5]FO1NOWE!$B$86:$AZ$86</definedName>
    <definedName name="www">#REF!</definedName>
    <definedName name="wwww">#REF!</definedName>
    <definedName name="wwwwww">#REF!</definedName>
    <definedName name="X">Analiza!$AU$3:$AU$52</definedName>
    <definedName name="xxx" hidden="1">#REF!</definedName>
    <definedName name="year2000">#REF!</definedName>
    <definedName name="year2005">#REF!</definedName>
    <definedName name="years">#REF!</definedName>
    <definedName name="Zobowi_zania_biezace__F_01_dz.3_poz_04">[5]FO1NOWE!$B$53:$AZ$53,[5]FO1NOWE!$B$55:$AZ$55</definedName>
    <definedName name="Zobowi_zania_d_ugoterminowe__F_01_dz3_poz_01">[5]FO1NOWE!$B$53:$AZ$53,[5]FO1NOWE!$B$55:$AZ$55,[5]FO1NOWE!$B$53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73" i="4" l="1"/>
  <c r="J49" i="3"/>
  <c r="K49" i="3" s="1"/>
  <c r="L49" i="3" s="1"/>
  <c r="M49" i="3" s="1"/>
  <c r="N49" i="3" s="1"/>
  <c r="O49" i="3" s="1"/>
  <c r="P49" i="3" s="1"/>
  <c r="Q49" i="3" s="1"/>
  <c r="R49" i="3" s="1"/>
  <c r="S49" i="3" s="1"/>
  <c r="T49" i="3" s="1"/>
  <c r="U49" i="3" s="1"/>
  <c r="V49" i="3" s="1"/>
  <c r="W49" i="3" s="1"/>
  <c r="X49" i="3" s="1"/>
  <c r="Y49" i="3" s="1"/>
  <c r="Z49" i="3" s="1"/>
  <c r="AA49" i="3" s="1"/>
  <c r="AB49" i="3" s="1"/>
  <c r="AC49" i="3" s="1"/>
  <c r="AD49" i="3" s="1"/>
  <c r="AE49" i="3" s="1"/>
  <c r="AF49" i="3" s="1"/>
  <c r="AG49" i="3" s="1"/>
  <c r="AH49" i="3" s="1"/>
  <c r="AI49" i="3" s="1"/>
  <c r="AJ49" i="3" s="1"/>
  <c r="AK49" i="3" s="1"/>
  <c r="AL49" i="3" s="1"/>
  <c r="AM49" i="3" s="1"/>
  <c r="AN49" i="3" s="1"/>
  <c r="AO49" i="3" s="1"/>
  <c r="AP49" i="3" s="1"/>
  <c r="AQ49" i="3" s="1"/>
  <c r="AR49" i="3" s="1"/>
  <c r="AS49" i="3" s="1"/>
  <c r="K46" i="3"/>
  <c r="L46" i="3"/>
  <c r="M46" i="3"/>
  <c r="N46" i="3"/>
  <c r="O46" i="3"/>
  <c r="P46" i="3"/>
  <c r="Q46" i="3"/>
  <c r="R46" i="3"/>
  <c r="S46" i="3"/>
  <c r="T46" i="3"/>
  <c r="U46" i="3"/>
  <c r="V46" i="3"/>
  <c r="W46" i="3"/>
  <c r="X46" i="3"/>
  <c r="Y46" i="3"/>
  <c r="Z46" i="3"/>
  <c r="AA46" i="3"/>
  <c r="AB46" i="3"/>
  <c r="AC46" i="3"/>
  <c r="AD46" i="3"/>
  <c r="AE46" i="3"/>
  <c r="AF46" i="3"/>
  <c r="AG46" i="3"/>
  <c r="AH46" i="3"/>
  <c r="AI46" i="3"/>
  <c r="AJ46" i="3"/>
  <c r="AK46" i="3"/>
  <c r="AL46" i="3"/>
  <c r="AM46" i="3"/>
  <c r="AN46" i="3"/>
  <c r="AO46" i="3"/>
  <c r="AP46" i="3"/>
  <c r="AQ46" i="3"/>
  <c r="AR46" i="3"/>
  <c r="AS46" i="3"/>
  <c r="J46" i="3"/>
  <c r="D28" i="5" l="1"/>
  <c r="D26" i="5" l="1"/>
  <c r="D27" i="5"/>
  <c r="D22" i="5"/>
  <c r="D29" i="5" l="1"/>
  <c r="D30" i="5" s="1"/>
  <c r="C3" i="3"/>
  <c r="D4" i="3"/>
  <c r="D59" i="3" s="1"/>
  <c r="D53" i="3" s="1"/>
  <c r="C85" i="3"/>
  <c r="C86" i="3"/>
  <c r="C87" i="3"/>
  <c r="AY87" i="3" s="1"/>
  <c r="C88" i="3"/>
  <c r="BC88" i="3" s="1"/>
  <c r="C89" i="3"/>
  <c r="BL89" i="3" s="1"/>
  <c r="C90" i="3"/>
  <c r="AR90" i="3" s="1"/>
  <c r="C91" i="3"/>
  <c r="AU91" i="3" s="1"/>
  <c r="C92" i="3"/>
  <c r="BA92" i="3" s="1"/>
  <c r="C93" i="3"/>
  <c r="BD93" i="3" s="1"/>
  <c r="C94" i="3"/>
  <c r="AN94" i="3" s="1"/>
  <c r="C95" i="3"/>
  <c r="AK95" i="3" s="1"/>
  <c r="C96" i="3"/>
  <c r="AQ96" i="3" s="1"/>
  <c r="C97" i="3"/>
  <c r="BK97" i="3" s="1"/>
  <c r="C98" i="3"/>
  <c r="AK98" i="3" s="1"/>
  <c r="C99" i="3"/>
  <c r="BG99" i="3" s="1"/>
  <c r="C100" i="3"/>
  <c r="AQ100" i="3" s="1"/>
  <c r="C101" i="3"/>
  <c r="AK101" i="3" s="1"/>
  <c r="C102" i="3"/>
  <c r="BB102" i="3" s="1"/>
  <c r="C103" i="3"/>
  <c r="AQ103" i="3" s="1"/>
  <c r="C104" i="3"/>
  <c r="AS104" i="3" s="1"/>
  <c r="C107" i="3"/>
  <c r="AK107" i="3" s="1"/>
  <c r="C108" i="3"/>
  <c r="BN108" i="3" s="1"/>
  <c r="C109" i="3"/>
  <c r="AQ109" i="3" s="1"/>
  <c r="C110" i="3"/>
  <c r="AK110" i="3" s="1"/>
  <c r="C111" i="3"/>
  <c r="AM111" i="3" s="1"/>
  <c r="C112" i="3"/>
  <c r="AR112" i="3" s="1"/>
  <c r="C113" i="3"/>
  <c r="AW113" i="3" s="1"/>
  <c r="C114" i="3"/>
  <c r="AK114" i="3" s="1"/>
  <c r="C115" i="3"/>
  <c r="BB115" i="3" s="1"/>
  <c r="C116" i="3"/>
  <c r="AK116" i="3" s="1"/>
  <c r="C117" i="3"/>
  <c r="AQ117" i="3" s="1"/>
  <c r="C118" i="3"/>
  <c r="AS118" i="3" s="1"/>
  <c r="C119" i="3"/>
  <c r="BH119" i="3" s="1"/>
  <c r="C120" i="3"/>
  <c r="C121" i="3"/>
  <c r="AY121" i="3" s="1"/>
  <c r="C122" i="3"/>
  <c r="AL122" i="3" s="1"/>
  <c r="C123" i="3"/>
  <c r="AQ123" i="3" s="1"/>
  <c r="C124" i="3"/>
  <c r="AM124" i="3" s="1"/>
  <c r="C125" i="3"/>
  <c r="AK125" i="3" s="1"/>
  <c r="C126" i="3"/>
  <c r="BH126" i="3" s="1"/>
  <c r="G135" i="3"/>
  <c r="H135" i="3"/>
  <c r="I135" i="3"/>
  <c r="J135" i="3"/>
  <c r="K135" i="3"/>
  <c r="L135" i="3"/>
  <c r="M135" i="3"/>
  <c r="N135" i="3"/>
  <c r="O135" i="3"/>
  <c r="P135" i="3"/>
  <c r="Q135" i="3"/>
  <c r="R135" i="3"/>
  <c r="S135" i="3"/>
  <c r="T135" i="3"/>
  <c r="U135" i="3"/>
  <c r="V135" i="3"/>
  <c r="W135" i="3"/>
  <c r="X135" i="3"/>
  <c r="Y135" i="3"/>
  <c r="Z135" i="3"/>
  <c r="AA135" i="3"/>
  <c r="AB135" i="3"/>
  <c r="AC135" i="3"/>
  <c r="AD135" i="3"/>
  <c r="AE135" i="3"/>
  <c r="AF135" i="3"/>
  <c r="AG135" i="3"/>
  <c r="AH135" i="3"/>
  <c r="AI135" i="3"/>
  <c r="AJ135" i="3"/>
  <c r="G136" i="3"/>
  <c r="H136" i="3"/>
  <c r="I136" i="3"/>
  <c r="J136" i="3"/>
  <c r="K136" i="3"/>
  <c r="L136" i="3"/>
  <c r="M136" i="3"/>
  <c r="N136" i="3"/>
  <c r="O136" i="3"/>
  <c r="P136" i="3"/>
  <c r="Q136" i="3"/>
  <c r="R136" i="3"/>
  <c r="S136" i="3"/>
  <c r="T136" i="3"/>
  <c r="U136" i="3"/>
  <c r="V136" i="3"/>
  <c r="W136" i="3"/>
  <c r="X136" i="3"/>
  <c r="Y136" i="3"/>
  <c r="Z136" i="3"/>
  <c r="AA136" i="3"/>
  <c r="AB136" i="3"/>
  <c r="AC136" i="3"/>
  <c r="AD136" i="3"/>
  <c r="AE136" i="3"/>
  <c r="AF136" i="3"/>
  <c r="AG136" i="3"/>
  <c r="AH136" i="3"/>
  <c r="AI136" i="3"/>
  <c r="AJ136" i="3"/>
  <c r="G137" i="3"/>
  <c r="H137" i="3"/>
  <c r="I137" i="3"/>
  <c r="J137" i="3"/>
  <c r="K137" i="3"/>
  <c r="L137" i="3"/>
  <c r="M137" i="3"/>
  <c r="N137" i="3"/>
  <c r="O137" i="3"/>
  <c r="P137" i="3"/>
  <c r="Q137" i="3"/>
  <c r="R137" i="3"/>
  <c r="S137" i="3"/>
  <c r="T137" i="3"/>
  <c r="U137" i="3"/>
  <c r="V137" i="3"/>
  <c r="W137" i="3"/>
  <c r="X137" i="3"/>
  <c r="Y137" i="3"/>
  <c r="Z137" i="3"/>
  <c r="AA137" i="3"/>
  <c r="AB137" i="3"/>
  <c r="AC137" i="3"/>
  <c r="AD137" i="3"/>
  <c r="AE137" i="3"/>
  <c r="AF137" i="3"/>
  <c r="AG137" i="3"/>
  <c r="AH137" i="3"/>
  <c r="AI137" i="3"/>
  <c r="AJ137" i="3"/>
  <c r="G138" i="3"/>
  <c r="H138" i="3"/>
  <c r="I138" i="3"/>
  <c r="J138" i="3"/>
  <c r="K138" i="3"/>
  <c r="L138" i="3"/>
  <c r="M138" i="3"/>
  <c r="N138" i="3"/>
  <c r="O138" i="3"/>
  <c r="P138" i="3"/>
  <c r="Q138" i="3"/>
  <c r="R138" i="3"/>
  <c r="S138" i="3"/>
  <c r="T138" i="3"/>
  <c r="U138" i="3"/>
  <c r="V138" i="3"/>
  <c r="W138" i="3"/>
  <c r="X138" i="3"/>
  <c r="Y138" i="3"/>
  <c r="Z138" i="3"/>
  <c r="AA138" i="3"/>
  <c r="AB138" i="3"/>
  <c r="AC138" i="3"/>
  <c r="AD138" i="3"/>
  <c r="AE138" i="3"/>
  <c r="AF138" i="3"/>
  <c r="AG138" i="3"/>
  <c r="AH138" i="3"/>
  <c r="AI138" i="3"/>
  <c r="AJ138" i="3"/>
  <c r="G139" i="3"/>
  <c r="H139" i="3"/>
  <c r="I139" i="3"/>
  <c r="J139" i="3"/>
  <c r="K139" i="3"/>
  <c r="L139" i="3"/>
  <c r="M139" i="3"/>
  <c r="N139" i="3"/>
  <c r="O139" i="3"/>
  <c r="P139" i="3"/>
  <c r="Q139" i="3"/>
  <c r="R139" i="3"/>
  <c r="S139" i="3"/>
  <c r="T139" i="3"/>
  <c r="U139" i="3"/>
  <c r="V139" i="3"/>
  <c r="W139" i="3"/>
  <c r="X139" i="3"/>
  <c r="Y139" i="3"/>
  <c r="Z139" i="3"/>
  <c r="AA139" i="3"/>
  <c r="AB139" i="3"/>
  <c r="AC139" i="3"/>
  <c r="AD139" i="3"/>
  <c r="AE139" i="3"/>
  <c r="AF139" i="3"/>
  <c r="AG139" i="3"/>
  <c r="AH139" i="3"/>
  <c r="AI139" i="3"/>
  <c r="AJ139" i="3"/>
  <c r="G140" i="3"/>
  <c r="H140" i="3"/>
  <c r="I140" i="3"/>
  <c r="J140" i="3"/>
  <c r="K140" i="3"/>
  <c r="L140" i="3"/>
  <c r="M140" i="3"/>
  <c r="N140" i="3"/>
  <c r="O140" i="3"/>
  <c r="P140" i="3"/>
  <c r="Q140" i="3"/>
  <c r="R140" i="3"/>
  <c r="S140" i="3"/>
  <c r="T140" i="3"/>
  <c r="U140" i="3"/>
  <c r="V140" i="3"/>
  <c r="W140" i="3"/>
  <c r="X140" i="3"/>
  <c r="Y140" i="3"/>
  <c r="Z140" i="3"/>
  <c r="AA140" i="3"/>
  <c r="AB140" i="3"/>
  <c r="AC140" i="3"/>
  <c r="AD140" i="3"/>
  <c r="AE140" i="3"/>
  <c r="AF140" i="3"/>
  <c r="AG140" i="3"/>
  <c r="AH140" i="3"/>
  <c r="AI140" i="3"/>
  <c r="AJ140" i="3"/>
  <c r="G141" i="3"/>
  <c r="H141" i="3"/>
  <c r="I141" i="3"/>
  <c r="J141" i="3"/>
  <c r="K141" i="3"/>
  <c r="L141" i="3"/>
  <c r="M141" i="3"/>
  <c r="N141" i="3"/>
  <c r="O141" i="3"/>
  <c r="P141" i="3"/>
  <c r="Q141" i="3"/>
  <c r="R141" i="3"/>
  <c r="S141" i="3"/>
  <c r="T141" i="3"/>
  <c r="U141" i="3"/>
  <c r="V141" i="3"/>
  <c r="W141" i="3"/>
  <c r="X141" i="3"/>
  <c r="Y141" i="3"/>
  <c r="Z141" i="3"/>
  <c r="AA141" i="3"/>
  <c r="AB141" i="3"/>
  <c r="AC141" i="3"/>
  <c r="AD141" i="3"/>
  <c r="AE141" i="3"/>
  <c r="AF141" i="3"/>
  <c r="AG141" i="3"/>
  <c r="AH141" i="3"/>
  <c r="AI141" i="3"/>
  <c r="AJ141" i="3"/>
  <c r="G142" i="3"/>
  <c r="H142" i="3"/>
  <c r="I142" i="3"/>
  <c r="J142" i="3"/>
  <c r="K142" i="3"/>
  <c r="L142" i="3"/>
  <c r="M142" i="3"/>
  <c r="N142" i="3"/>
  <c r="O142" i="3"/>
  <c r="P142" i="3"/>
  <c r="Q142" i="3"/>
  <c r="R142" i="3"/>
  <c r="S142" i="3"/>
  <c r="T142" i="3"/>
  <c r="U142" i="3"/>
  <c r="V142" i="3"/>
  <c r="W142" i="3"/>
  <c r="X142" i="3"/>
  <c r="Y142" i="3"/>
  <c r="Z142" i="3"/>
  <c r="AA142" i="3"/>
  <c r="AB142" i="3"/>
  <c r="AC142" i="3"/>
  <c r="AD142" i="3"/>
  <c r="AE142" i="3"/>
  <c r="AF142" i="3"/>
  <c r="AG142" i="3"/>
  <c r="AH142" i="3"/>
  <c r="AI142" i="3"/>
  <c r="AJ142" i="3"/>
  <c r="G143" i="3"/>
  <c r="H143" i="3"/>
  <c r="I143" i="3"/>
  <c r="J143" i="3"/>
  <c r="K143" i="3"/>
  <c r="L143" i="3"/>
  <c r="M143" i="3"/>
  <c r="N143" i="3"/>
  <c r="O143" i="3"/>
  <c r="P143" i="3"/>
  <c r="Q143" i="3"/>
  <c r="R143" i="3"/>
  <c r="S143" i="3"/>
  <c r="T143" i="3"/>
  <c r="U143" i="3"/>
  <c r="V143" i="3"/>
  <c r="W143" i="3"/>
  <c r="X143" i="3"/>
  <c r="Y143" i="3"/>
  <c r="Z143" i="3"/>
  <c r="AA143" i="3"/>
  <c r="AB143" i="3"/>
  <c r="AC143" i="3"/>
  <c r="AD143" i="3"/>
  <c r="AE143" i="3"/>
  <c r="AF143" i="3"/>
  <c r="AG143" i="3"/>
  <c r="AH143" i="3"/>
  <c r="AI143" i="3"/>
  <c r="AJ143" i="3"/>
  <c r="G144" i="3"/>
  <c r="H144" i="3"/>
  <c r="I144" i="3"/>
  <c r="J144" i="3"/>
  <c r="K144" i="3"/>
  <c r="L144" i="3"/>
  <c r="M144" i="3"/>
  <c r="N144" i="3"/>
  <c r="O144" i="3"/>
  <c r="P144" i="3"/>
  <c r="Q144" i="3"/>
  <c r="R144" i="3"/>
  <c r="S144" i="3"/>
  <c r="T144" i="3"/>
  <c r="U144" i="3"/>
  <c r="V144" i="3"/>
  <c r="W144" i="3"/>
  <c r="X144" i="3"/>
  <c r="Y144" i="3"/>
  <c r="Z144" i="3"/>
  <c r="AA144" i="3"/>
  <c r="AB144" i="3"/>
  <c r="AC144" i="3"/>
  <c r="AD144" i="3"/>
  <c r="AE144" i="3"/>
  <c r="AF144" i="3"/>
  <c r="AG144" i="3"/>
  <c r="AH144" i="3"/>
  <c r="AI144" i="3"/>
  <c r="AJ144" i="3"/>
  <c r="G145" i="3"/>
  <c r="H145" i="3"/>
  <c r="I145" i="3"/>
  <c r="J145" i="3"/>
  <c r="K145" i="3"/>
  <c r="L145" i="3"/>
  <c r="M145" i="3"/>
  <c r="N145" i="3"/>
  <c r="O145" i="3"/>
  <c r="P145" i="3"/>
  <c r="Q145" i="3"/>
  <c r="R145" i="3"/>
  <c r="S145" i="3"/>
  <c r="T145" i="3"/>
  <c r="U145" i="3"/>
  <c r="V145" i="3"/>
  <c r="W145" i="3"/>
  <c r="X145" i="3"/>
  <c r="Y145" i="3"/>
  <c r="Z145" i="3"/>
  <c r="AA145" i="3"/>
  <c r="AB145" i="3"/>
  <c r="AC145" i="3"/>
  <c r="AD145" i="3"/>
  <c r="AE145" i="3"/>
  <c r="AF145" i="3"/>
  <c r="AG145" i="3"/>
  <c r="AH145" i="3"/>
  <c r="AI145" i="3"/>
  <c r="AJ145" i="3"/>
  <c r="G146" i="3"/>
  <c r="H146" i="3"/>
  <c r="I146" i="3"/>
  <c r="J146" i="3"/>
  <c r="K146" i="3"/>
  <c r="L146" i="3"/>
  <c r="M146" i="3"/>
  <c r="N146" i="3"/>
  <c r="O146" i="3"/>
  <c r="P146" i="3"/>
  <c r="Q146" i="3"/>
  <c r="R146" i="3"/>
  <c r="S146" i="3"/>
  <c r="T146" i="3"/>
  <c r="U146" i="3"/>
  <c r="V146" i="3"/>
  <c r="W146" i="3"/>
  <c r="X146" i="3"/>
  <c r="Y146" i="3"/>
  <c r="Z146" i="3"/>
  <c r="AA146" i="3"/>
  <c r="AB146" i="3"/>
  <c r="AC146" i="3"/>
  <c r="AD146" i="3"/>
  <c r="AE146" i="3"/>
  <c r="AF146" i="3"/>
  <c r="AG146" i="3"/>
  <c r="AH146" i="3"/>
  <c r="AI146" i="3"/>
  <c r="AJ146" i="3"/>
  <c r="G147" i="3"/>
  <c r="H147" i="3"/>
  <c r="I147" i="3"/>
  <c r="J147" i="3"/>
  <c r="K147" i="3"/>
  <c r="L147" i="3"/>
  <c r="M147" i="3"/>
  <c r="N147" i="3"/>
  <c r="O147" i="3"/>
  <c r="P147" i="3"/>
  <c r="Q147" i="3"/>
  <c r="R147" i="3"/>
  <c r="S147" i="3"/>
  <c r="T147" i="3"/>
  <c r="U147" i="3"/>
  <c r="V147" i="3"/>
  <c r="W147" i="3"/>
  <c r="X147" i="3"/>
  <c r="Y147" i="3"/>
  <c r="Z147" i="3"/>
  <c r="AA147" i="3"/>
  <c r="AB147" i="3"/>
  <c r="AC147" i="3"/>
  <c r="AD147" i="3"/>
  <c r="AE147" i="3"/>
  <c r="AF147" i="3"/>
  <c r="AG147" i="3"/>
  <c r="AH147" i="3"/>
  <c r="AI147" i="3"/>
  <c r="AJ147" i="3"/>
  <c r="G148" i="3"/>
  <c r="H148" i="3"/>
  <c r="I148" i="3"/>
  <c r="J148" i="3"/>
  <c r="K148" i="3"/>
  <c r="L148" i="3"/>
  <c r="M148" i="3"/>
  <c r="N148" i="3"/>
  <c r="O148" i="3"/>
  <c r="P148" i="3"/>
  <c r="Q148" i="3"/>
  <c r="R148" i="3"/>
  <c r="S148" i="3"/>
  <c r="T148" i="3"/>
  <c r="U148" i="3"/>
  <c r="V148" i="3"/>
  <c r="W148" i="3"/>
  <c r="X148" i="3"/>
  <c r="Y148" i="3"/>
  <c r="Z148" i="3"/>
  <c r="AA148" i="3"/>
  <c r="AB148" i="3"/>
  <c r="AC148" i="3"/>
  <c r="AD148" i="3"/>
  <c r="AE148" i="3"/>
  <c r="AF148" i="3"/>
  <c r="AG148" i="3"/>
  <c r="AH148" i="3"/>
  <c r="AI148" i="3"/>
  <c r="AJ148" i="3"/>
  <c r="G149" i="3"/>
  <c r="H149" i="3"/>
  <c r="I149" i="3"/>
  <c r="J149" i="3"/>
  <c r="K149" i="3"/>
  <c r="L149" i="3"/>
  <c r="M149" i="3"/>
  <c r="N149" i="3"/>
  <c r="O149" i="3"/>
  <c r="P149" i="3"/>
  <c r="Q149" i="3"/>
  <c r="R149" i="3"/>
  <c r="S149" i="3"/>
  <c r="T149" i="3"/>
  <c r="U149" i="3"/>
  <c r="V149" i="3"/>
  <c r="W149" i="3"/>
  <c r="X149" i="3"/>
  <c r="Y149" i="3"/>
  <c r="Z149" i="3"/>
  <c r="AA149" i="3"/>
  <c r="AB149" i="3"/>
  <c r="AC149" i="3"/>
  <c r="AD149" i="3"/>
  <c r="AE149" i="3"/>
  <c r="AF149" i="3"/>
  <c r="AG149" i="3"/>
  <c r="AH149" i="3"/>
  <c r="AI149" i="3"/>
  <c r="AJ149" i="3"/>
  <c r="G150" i="3"/>
  <c r="H150" i="3"/>
  <c r="I150" i="3"/>
  <c r="J150" i="3"/>
  <c r="K150" i="3"/>
  <c r="L150" i="3"/>
  <c r="M150" i="3"/>
  <c r="N150" i="3"/>
  <c r="O150" i="3"/>
  <c r="P150" i="3"/>
  <c r="Q150" i="3"/>
  <c r="R150" i="3"/>
  <c r="S150" i="3"/>
  <c r="T150" i="3"/>
  <c r="U150" i="3"/>
  <c r="V150" i="3"/>
  <c r="W150" i="3"/>
  <c r="X150" i="3"/>
  <c r="Y150" i="3"/>
  <c r="Z150" i="3"/>
  <c r="AA150" i="3"/>
  <c r="AB150" i="3"/>
  <c r="AC150" i="3"/>
  <c r="AD150" i="3"/>
  <c r="AE150" i="3"/>
  <c r="AF150" i="3"/>
  <c r="AG150" i="3"/>
  <c r="AH150" i="3"/>
  <c r="AI150" i="3"/>
  <c r="AJ150" i="3"/>
  <c r="G151" i="3"/>
  <c r="H151" i="3"/>
  <c r="I151" i="3"/>
  <c r="J151" i="3"/>
  <c r="K151" i="3"/>
  <c r="L151" i="3"/>
  <c r="M151" i="3"/>
  <c r="N151" i="3"/>
  <c r="O151" i="3"/>
  <c r="P151" i="3"/>
  <c r="Q151" i="3"/>
  <c r="R151" i="3"/>
  <c r="S151" i="3"/>
  <c r="T151" i="3"/>
  <c r="U151" i="3"/>
  <c r="V151" i="3"/>
  <c r="W151" i="3"/>
  <c r="X151" i="3"/>
  <c r="Y151" i="3"/>
  <c r="Z151" i="3"/>
  <c r="AA151" i="3"/>
  <c r="AB151" i="3"/>
  <c r="AC151" i="3"/>
  <c r="AD151" i="3"/>
  <c r="AE151" i="3"/>
  <c r="AF151" i="3"/>
  <c r="AG151" i="3"/>
  <c r="AH151" i="3"/>
  <c r="AI151" i="3"/>
  <c r="AJ151" i="3"/>
  <c r="G152" i="3"/>
  <c r="H152" i="3"/>
  <c r="I152" i="3"/>
  <c r="J152" i="3"/>
  <c r="K152" i="3"/>
  <c r="L152" i="3"/>
  <c r="M152" i="3"/>
  <c r="N152" i="3"/>
  <c r="O152" i="3"/>
  <c r="P152" i="3"/>
  <c r="Q152" i="3"/>
  <c r="R152" i="3"/>
  <c r="S152" i="3"/>
  <c r="T152" i="3"/>
  <c r="U152" i="3"/>
  <c r="V152" i="3"/>
  <c r="W152" i="3"/>
  <c r="X152" i="3"/>
  <c r="Y152" i="3"/>
  <c r="Z152" i="3"/>
  <c r="AA152" i="3"/>
  <c r="AB152" i="3"/>
  <c r="AC152" i="3"/>
  <c r="AD152" i="3"/>
  <c r="AE152" i="3"/>
  <c r="AF152" i="3"/>
  <c r="AG152" i="3"/>
  <c r="AH152" i="3"/>
  <c r="AI152" i="3"/>
  <c r="AJ152" i="3"/>
  <c r="G153" i="3"/>
  <c r="H153" i="3"/>
  <c r="I153" i="3"/>
  <c r="J153" i="3"/>
  <c r="K153" i="3"/>
  <c r="L153" i="3"/>
  <c r="M153" i="3"/>
  <c r="N153" i="3"/>
  <c r="O153" i="3"/>
  <c r="P153" i="3"/>
  <c r="Q153" i="3"/>
  <c r="R153" i="3"/>
  <c r="S153" i="3"/>
  <c r="T153" i="3"/>
  <c r="U153" i="3"/>
  <c r="V153" i="3"/>
  <c r="W153" i="3"/>
  <c r="X153" i="3"/>
  <c r="Y153" i="3"/>
  <c r="Z153" i="3"/>
  <c r="AA153" i="3"/>
  <c r="AB153" i="3"/>
  <c r="AC153" i="3"/>
  <c r="AD153" i="3"/>
  <c r="AE153" i="3"/>
  <c r="AF153" i="3"/>
  <c r="AG153" i="3"/>
  <c r="AH153" i="3"/>
  <c r="AI153" i="3"/>
  <c r="AJ153" i="3"/>
  <c r="G154" i="3"/>
  <c r="H154" i="3"/>
  <c r="I154" i="3"/>
  <c r="J154" i="3"/>
  <c r="K154" i="3"/>
  <c r="L154" i="3"/>
  <c r="M154" i="3"/>
  <c r="N154" i="3"/>
  <c r="O154" i="3"/>
  <c r="P154" i="3"/>
  <c r="Q154" i="3"/>
  <c r="R154" i="3"/>
  <c r="S154" i="3"/>
  <c r="T154" i="3"/>
  <c r="U154" i="3"/>
  <c r="V154" i="3"/>
  <c r="W154" i="3"/>
  <c r="X154" i="3"/>
  <c r="Y154" i="3"/>
  <c r="Z154" i="3"/>
  <c r="AA154" i="3"/>
  <c r="AB154" i="3"/>
  <c r="AC154" i="3"/>
  <c r="AD154" i="3"/>
  <c r="AE154" i="3"/>
  <c r="AF154" i="3"/>
  <c r="AG154" i="3"/>
  <c r="AH154" i="3"/>
  <c r="AI154" i="3"/>
  <c r="AJ154" i="3"/>
  <c r="G156" i="3"/>
  <c r="H156" i="3"/>
  <c r="I156" i="3"/>
  <c r="J156" i="3"/>
  <c r="K156" i="3"/>
  <c r="L156" i="3"/>
  <c r="M156" i="3"/>
  <c r="N156" i="3"/>
  <c r="O156" i="3"/>
  <c r="P156" i="3"/>
  <c r="Q156" i="3"/>
  <c r="R156" i="3"/>
  <c r="S156" i="3"/>
  <c r="T156" i="3"/>
  <c r="U156" i="3"/>
  <c r="V156" i="3"/>
  <c r="W156" i="3"/>
  <c r="X156" i="3"/>
  <c r="Y156" i="3"/>
  <c r="Z156" i="3"/>
  <c r="AA156" i="3"/>
  <c r="AB156" i="3"/>
  <c r="AC156" i="3"/>
  <c r="AD156" i="3"/>
  <c r="AE156" i="3"/>
  <c r="AF156" i="3"/>
  <c r="AG156" i="3"/>
  <c r="AH156" i="3"/>
  <c r="AI156" i="3"/>
  <c r="AJ156" i="3"/>
  <c r="G157" i="3"/>
  <c r="H157" i="3"/>
  <c r="I157" i="3"/>
  <c r="J157" i="3"/>
  <c r="K157" i="3"/>
  <c r="L157" i="3"/>
  <c r="M157" i="3"/>
  <c r="N157" i="3"/>
  <c r="O157" i="3"/>
  <c r="P157" i="3"/>
  <c r="Q157" i="3"/>
  <c r="R157" i="3"/>
  <c r="S157" i="3"/>
  <c r="T157" i="3"/>
  <c r="U157" i="3"/>
  <c r="V157" i="3"/>
  <c r="W157" i="3"/>
  <c r="X157" i="3"/>
  <c r="Y157" i="3"/>
  <c r="Z157" i="3"/>
  <c r="AA157" i="3"/>
  <c r="AB157" i="3"/>
  <c r="AC157" i="3"/>
  <c r="AD157" i="3"/>
  <c r="AE157" i="3"/>
  <c r="AF157" i="3"/>
  <c r="AG157" i="3"/>
  <c r="AH157" i="3"/>
  <c r="AI157" i="3"/>
  <c r="AJ157" i="3"/>
  <c r="G158" i="3"/>
  <c r="H158" i="3"/>
  <c r="I158" i="3"/>
  <c r="J158" i="3"/>
  <c r="K158" i="3"/>
  <c r="L158" i="3"/>
  <c r="M158" i="3"/>
  <c r="N158" i="3"/>
  <c r="O158" i="3"/>
  <c r="P158" i="3"/>
  <c r="Q158" i="3"/>
  <c r="R158" i="3"/>
  <c r="S158" i="3"/>
  <c r="T158" i="3"/>
  <c r="U158" i="3"/>
  <c r="V158" i="3"/>
  <c r="W158" i="3"/>
  <c r="X158" i="3"/>
  <c r="Y158" i="3"/>
  <c r="Z158" i="3"/>
  <c r="AA158" i="3"/>
  <c r="AB158" i="3"/>
  <c r="AC158" i="3"/>
  <c r="AD158" i="3"/>
  <c r="AE158" i="3"/>
  <c r="AF158" i="3"/>
  <c r="AG158" i="3"/>
  <c r="AH158" i="3"/>
  <c r="AI158" i="3"/>
  <c r="AJ158" i="3"/>
  <c r="G159" i="3"/>
  <c r="H159" i="3"/>
  <c r="I159" i="3"/>
  <c r="J159" i="3"/>
  <c r="K159" i="3"/>
  <c r="L159" i="3"/>
  <c r="M159" i="3"/>
  <c r="N159" i="3"/>
  <c r="O159" i="3"/>
  <c r="P159" i="3"/>
  <c r="Q159" i="3"/>
  <c r="R159" i="3"/>
  <c r="S159" i="3"/>
  <c r="T159" i="3"/>
  <c r="U159" i="3"/>
  <c r="V159" i="3"/>
  <c r="W159" i="3"/>
  <c r="X159" i="3"/>
  <c r="Y159" i="3"/>
  <c r="Z159" i="3"/>
  <c r="AA159" i="3"/>
  <c r="AB159" i="3"/>
  <c r="AC159" i="3"/>
  <c r="AD159" i="3"/>
  <c r="AE159" i="3"/>
  <c r="AF159" i="3"/>
  <c r="AG159" i="3"/>
  <c r="AH159" i="3"/>
  <c r="AI159" i="3"/>
  <c r="AJ159" i="3"/>
  <c r="G160" i="3"/>
  <c r="H160" i="3"/>
  <c r="I160" i="3"/>
  <c r="J160" i="3"/>
  <c r="K160" i="3"/>
  <c r="L160" i="3"/>
  <c r="M160" i="3"/>
  <c r="N160" i="3"/>
  <c r="O160" i="3"/>
  <c r="P160" i="3"/>
  <c r="Q160" i="3"/>
  <c r="R160" i="3"/>
  <c r="S160" i="3"/>
  <c r="T160" i="3"/>
  <c r="U160" i="3"/>
  <c r="V160" i="3"/>
  <c r="W160" i="3"/>
  <c r="X160" i="3"/>
  <c r="Y160" i="3"/>
  <c r="Z160" i="3"/>
  <c r="AA160" i="3"/>
  <c r="AB160" i="3"/>
  <c r="AC160" i="3"/>
  <c r="AD160" i="3"/>
  <c r="AE160" i="3"/>
  <c r="AF160" i="3"/>
  <c r="AG160" i="3"/>
  <c r="AH160" i="3"/>
  <c r="AI160" i="3"/>
  <c r="AJ160" i="3"/>
  <c r="G161" i="3"/>
  <c r="H161" i="3"/>
  <c r="I161" i="3"/>
  <c r="J161" i="3"/>
  <c r="K161" i="3"/>
  <c r="L161" i="3"/>
  <c r="M161" i="3"/>
  <c r="N161" i="3"/>
  <c r="O161" i="3"/>
  <c r="P161" i="3"/>
  <c r="Q161" i="3"/>
  <c r="R161" i="3"/>
  <c r="S161" i="3"/>
  <c r="T161" i="3"/>
  <c r="U161" i="3"/>
  <c r="V161" i="3"/>
  <c r="W161" i="3"/>
  <c r="X161" i="3"/>
  <c r="Y161" i="3"/>
  <c r="Z161" i="3"/>
  <c r="AA161" i="3"/>
  <c r="AB161" i="3"/>
  <c r="AC161" i="3"/>
  <c r="AD161" i="3"/>
  <c r="AE161" i="3"/>
  <c r="AF161" i="3"/>
  <c r="AG161" i="3"/>
  <c r="AH161" i="3"/>
  <c r="AI161" i="3"/>
  <c r="AJ161" i="3"/>
  <c r="G162" i="3"/>
  <c r="H162" i="3"/>
  <c r="I162" i="3"/>
  <c r="J162" i="3"/>
  <c r="K162" i="3"/>
  <c r="L162" i="3"/>
  <c r="M162" i="3"/>
  <c r="N162" i="3"/>
  <c r="O162" i="3"/>
  <c r="P162" i="3"/>
  <c r="Q162" i="3"/>
  <c r="R162" i="3"/>
  <c r="S162" i="3"/>
  <c r="T162" i="3"/>
  <c r="U162" i="3"/>
  <c r="V162" i="3"/>
  <c r="W162" i="3"/>
  <c r="X162" i="3"/>
  <c r="Y162" i="3"/>
  <c r="Z162" i="3"/>
  <c r="AA162" i="3"/>
  <c r="AB162" i="3"/>
  <c r="AC162" i="3"/>
  <c r="AD162" i="3"/>
  <c r="AE162" i="3"/>
  <c r="AF162" i="3"/>
  <c r="AG162" i="3"/>
  <c r="AH162" i="3"/>
  <c r="AI162" i="3"/>
  <c r="AJ162" i="3"/>
  <c r="G163" i="3"/>
  <c r="H163" i="3"/>
  <c r="I163" i="3"/>
  <c r="J163" i="3"/>
  <c r="K163" i="3"/>
  <c r="L163" i="3"/>
  <c r="M163" i="3"/>
  <c r="N163" i="3"/>
  <c r="O163" i="3"/>
  <c r="P163" i="3"/>
  <c r="Q163" i="3"/>
  <c r="R163" i="3"/>
  <c r="S163" i="3"/>
  <c r="T163" i="3"/>
  <c r="U163" i="3"/>
  <c r="V163" i="3"/>
  <c r="W163" i="3"/>
  <c r="X163" i="3"/>
  <c r="Y163" i="3"/>
  <c r="Z163" i="3"/>
  <c r="AA163" i="3"/>
  <c r="AB163" i="3"/>
  <c r="AC163" i="3"/>
  <c r="AD163" i="3"/>
  <c r="AE163" i="3"/>
  <c r="AF163" i="3"/>
  <c r="AG163" i="3"/>
  <c r="AH163" i="3"/>
  <c r="AI163" i="3"/>
  <c r="AJ163" i="3"/>
  <c r="G164" i="3"/>
  <c r="H164" i="3"/>
  <c r="I164" i="3"/>
  <c r="J164" i="3"/>
  <c r="K164" i="3"/>
  <c r="L164" i="3"/>
  <c r="M164" i="3"/>
  <c r="N164" i="3"/>
  <c r="O164" i="3"/>
  <c r="P164" i="3"/>
  <c r="Q164" i="3"/>
  <c r="R164" i="3"/>
  <c r="S164" i="3"/>
  <c r="T164" i="3"/>
  <c r="U164" i="3"/>
  <c r="V164" i="3"/>
  <c r="W164" i="3"/>
  <c r="X164" i="3"/>
  <c r="Y164" i="3"/>
  <c r="Z164" i="3"/>
  <c r="AA164" i="3"/>
  <c r="AB164" i="3"/>
  <c r="AC164" i="3"/>
  <c r="AD164" i="3"/>
  <c r="AE164" i="3"/>
  <c r="AF164" i="3"/>
  <c r="AG164" i="3"/>
  <c r="AH164" i="3"/>
  <c r="AI164" i="3"/>
  <c r="AJ164" i="3"/>
  <c r="G165" i="3"/>
  <c r="H165" i="3"/>
  <c r="I165" i="3"/>
  <c r="J165" i="3"/>
  <c r="K165" i="3"/>
  <c r="L165" i="3"/>
  <c r="M165" i="3"/>
  <c r="N165" i="3"/>
  <c r="O165" i="3"/>
  <c r="P165" i="3"/>
  <c r="Q165" i="3"/>
  <c r="R165" i="3"/>
  <c r="S165" i="3"/>
  <c r="T165" i="3"/>
  <c r="U165" i="3"/>
  <c r="V165" i="3"/>
  <c r="W165" i="3"/>
  <c r="X165" i="3"/>
  <c r="Y165" i="3"/>
  <c r="Z165" i="3"/>
  <c r="AA165" i="3"/>
  <c r="AB165" i="3"/>
  <c r="AC165" i="3"/>
  <c r="AD165" i="3"/>
  <c r="AE165" i="3"/>
  <c r="AF165" i="3"/>
  <c r="AG165" i="3"/>
  <c r="AH165" i="3"/>
  <c r="AI165" i="3"/>
  <c r="AJ165" i="3"/>
  <c r="G166" i="3"/>
  <c r="H166" i="3"/>
  <c r="I166" i="3"/>
  <c r="J166" i="3"/>
  <c r="K166" i="3"/>
  <c r="L166" i="3"/>
  <c r="M166" i="3"/>
  <c r="N166" i="3"/>
  <c r="O166" i="3"/>
  <c r="P166" i="3"/>
  <c r="Q166" i="3"/>
  <c r="R166" i="3"/>
  <c r="S166" i="3"/>
  <c r="T166" i="3"/>
  <c r="U166" i="3"/>
  <c r="V166" i="3"/>
  <c r="W166" i="3"/>
  <c r="X166" i="3"/>
  <c r="Y166" i="3"/>
  <c r="Z166" i="3"/>
  <c r="AA166" i="3"/>
  <c r="AB166" i="3"/>
  <c r="AC166" i="3"/>
  <c r="AD166" i="3"/>
  <c r="AE166" i="3"/>
  <c r="AF166" i="3"/>
  <c r="AG166" i="3"/>
  <c r="AH166" i="3"/>
  <c r="AI166" i="3"/>
  <c r="AJ166" i="3"/>
  <c r="G167" i="3"/>
  <c r="H167" i="3"/>
  <c r="I167" i="3"/>
  <c r="J167" i="3"/>
  <c r="K167" i="3"/>
  <c r="L167" i="3"/>
  <c r="M167" i="3"/>
  <c r="N167" i="3"/>
  <c r="O167" i="3"/>
  <c r="P167" i="3"/>
  <c r="Q167" i="3"/>
  <c r="R167" i="3"/>
  <c r="S167" i="3"/>
  <c r="T167" i="3"/>
  <c r="U167" i="3"/>
  <c r="V167" i="3"/>
  <c r="W167" i="3"/>
  <c r="X167" i="3"/>
  <c r="Y167" i="3"/>
  <c r="Z167" i="3"/>
  <c r="AA167" i="3"/>
  <c r="AB167" i="3"/>
  <c r="AC167" i="3"/>
  <c r="AD167" i="3"/>
  <c r="AE167" i="3"/>
  <c r="AF167" i="3"/>
  <c r="AG167" i="3"/>
  <c r="AH167" i="3"/>
  <c r="AI167" i="3"/>
  <c r="AJ167" i="3"/>
  <c r="G168" i="3"/>
  <c r="H168" i="3"/>
  <c r="I168" i="3"/>
  <c r="J168" i="3"/>
  <c r="K168" i="3"/>
  <c r="L168" i="3"/>
  <c r="M168" i="3"/>
  <c r="N168" i="3"/>
  <c r="O168" i="3"/>
  <c r="P168" i="3"/>
  <c r="Q168" i="3"/>
  <c r="R168" i="3"/>
  <c r="S168" i="3"/>
  <c r="T168" i="3"/>
  <c r="U168" i="3"/>
  <c r="V168" i="3"/>
  <c r="W168" i="3"/>
  <c r="X168" i="3"/>
  <c r="Y168" i="3"/>
  <c r="Z168" i="3"/>
  <c r="AA168" i="3"/>
  <c r="AB168" i="3"/>
  <c r="AC168" i="3"/>
  <c r="AD168" i="3"/>
  <c r="AE168" i="3"/>
  <c r="AF168" i="3"/>
  <c r="AG168" i="3"/>
  <c r="AH168" i="3"/>
  <c r="AI168" i="3"/>
  <c r="AJ168" i="3"/>
  <c r="G169" i="3"/>
  <c r="H169" i="3"/>
  <c r="I169" i="3"/>
  <c r="J169" i="3"/>
  <c r="K169" i="3"/>
  <c r="L169" i="3"/>
  <c r="M169" i="3"/>
  <c r="N169" i="3"/>
  <c r="O169" i="3"/>
  <c r="P169" i="3"/>
  <c r="Q169" i="3"/>
  <c r="R169" i="3"/>
  <c r="S169" i="3"/>
  <c r="T169" i="3"/>
  <c r="U169" i="3"/>
  <c r="V169" i="3"/>
  <c r="W169" i="3"/>
  <c r="X169" i="3"/>
  <c r="Y169" i="3"/>
  <c r="Z169" i="3"/>
  <c r="AA169" i="3"/>
  <c r="AB169" i="3"/>
  <c r="AC169" i="3"/>
  <c r="AD169" i="3"/>
  <c r="AE169" i="3"/>
  <c r="AF169" i="3"/>
  <c r="AG169" i="3"/>
  <c r="AH169" i="3"/>
  <c r="AI169" i="3"/>
  <c r="AJ169" i="3"/>
  <c r="G170" i="3"/>
  <c r="H170" i="3"/>
  <c r="I170" i="3"/>
  <c r="J170" i="3"/>
  <c r="K170" i="3"/>
  <c r="L170" i="3"/>
  <c r="M170" i="3"/>
  <c r="N170" i="3"/>
  <c r="O170" i="3"/>
  <c r="P170" i="3"/>
  <c r="Q170" i="3"/>
  <c r="R170" i="3"/>
  <c r="S170" i="3"/>
  <c r="T170" i="3"/>
  <c r="U170" i="3"/>
  <c r="V170" i="3"/>
  <c r="W170" i="3"/>
  <c r="X170" i="3"/>
  <c r="Y170" i="3"/>
  <c r="Z170" i="3"/>
  <c r="AA170" i="3"/>
  <c r="AB170" i="3"/>
  <c r="AC170" i="3"/>
  <c r="AD170" i="3"/>
  <c r="AE170" i="3"/>
  <c r="AF170" i="3"/>
  <c r="AG170" i="3"/>
  <c r="AH170" i="3"/>
  <c r="AI170" i="3"/>
  <c r="AJ170" i="3"/>
  <c r="G171" i="3"/>
  <c r="H171" i="3"/>
  <c r="I171" i="3"/>
  <c r="J171" i="3"/>
  <c r="K171" i="3"/>
  <c r="L171" i="3"/>
  <c r="M171" i="3"/>
  <c r="N171" i="3"/>
  <c r="O171" i="3"/>
  <c r="P171" i="3"/>
  <c r="Q171" i="3"/>
  <c r="R171" i="3"/>
  <c r="S171" i="3"/>
  <c r="T171" i="3"/>
  <c r="U171" i="3"/>
  <c r="V171" i="3"/>
  <c r="W171" i="3"/>
  <c r="X171" i="3"/>
  <c r="Y171" i="3"/>
  <c r="Z171" i="3"/>
  <c r="AA171" i="3"/>
  <c r="AB171" i="3"/>
  <c r="AC171" i="3"/>
  <c r="AD171" i="3"/>
  <c r="AE171" i="3"/>
  <c r="AF171" i="3"/>
  <c r="AG171" i="3"/>
  <c r="AH171" i="3"/>
  <c r="AI171" i="3"/>
  <c r="AJ171" i="3"/>
  <c r="G172" i="3"/>
  <c r="H172" i="3"/>
  <c r="I172" i="3"/>
  <c r="J172" i="3"/>
  <c r="K172" i="3"/>
  <c r="L172" i="3"/>
  <c r="M172" i="3"/>
  <c r="N172" i="3"/>
  <c r="O172" i="3"/>
  <c r="P172" i="3"/>
  <c r="Q172" i="3"/>
  <c r="R172" i="3"/>
  <c r="S172" i="3"/>
  <c r="T172" i="3"/>
  <c r="U172" i="3"/>
  <c r="V172" i="3"/>
  <c r="W172" i="3"/>
  <c r="X172" i="3"/>
  <c r="Y172" i="3"/>
  <c r="Z172" i="3"/>
  <c r="AA172" i="3"/>
  <c r="AB172" i="3"/>
  <c r="AC172" i="3"/>
  <c r="AD172" i="3"/>
  <c r="AE172" i="3"/>
  <c r="AF172" i="3"/>
  <c r="AG172" i="3"/>
  <c r="AH172" i="3"/>
  <c r="AI172" i="3"/>
  <c r="AJ172" i="3"/>
  <c r="G173" i="3"/>
  <c r="H173" i="3"/>
  <c r="I173" i="3"/>
  <c r="J173" i="3"/>
  <c r="K173" i="3"/>
  <c r="L173" i="3"/>
  <c r="M173" i="3"/>
  <c r="N173" i="3"/>
  <c r="O173" i="3"/>
  <c r="P173" i="3"/>
  <c r="Q173" i="3"/>
  <c r="R173" i="3"/>
  <c r="S173" i="3"/>
  <c r="T173" i="3"/>
  <c r="U173" i="3"/>
  <c r="V173" i="3"/>
  <c r="W173" i="3"/>
  <c r="X173" i="3"/>
  <c r="Y173" i="3"/>
  <c r="Z173" i="3"/>
  <c r="AA173" i="3"/>
  <c r="AB173" i="3"/>
  <c r="AC173" i="3"/>
  <c r="AD173" i="3"/>
  <c r="AE173" i="3"/>
  <c r="AF173" i="3"/>
  <c r="AG173" i="3"/>
  <c r="AH173" i="3"/>
  <c r="AI173" i="3"/>
  <c r="AJ173" i="3"/>
  <c r="G174" i="3"/>
  <c r="H174" i="3"/>
  <c r="I174" i="3"/>
  <c r="J174" i="3"/>
  <c r="K174" i="3"/>
  <c r="L174" i="3"/>
  <c r="M174" i="3"/>
  <c r="N174" i="3"/>
  <c r="O174" i="3"/>
  <c r="P174" i="3"/>
  <c r="Q174" i="3"/>
  <c r="R174" i="3"/>
  <c r="S174" i="3"/>
  <c r="T174" i="3"/>
  <c r="U174" i="3"/>
  <c r="V174" i="3"/>
  <c r="W174" i="3"/>
  <c r="X174" i="3"/>
  <c r="Y174" i="3"/>
  <c r="Z174" i="3"/>
  <c r="AA174" i="3"/>
  <c r="AB174" i="3"/>
  <c r="AC174" i="3"/>
  <c r="AD174" i="3"/>
  <c r="AE174" i="3"/>
  <c r="AF174" i="3"/>
  <c r="AG174" i="3"/>
  <c r="AH174" i="3"/>
  <c r="AI174" i="3"/>
  <c r="AJ174" i="3"/>
  <c r="G175" i="3"/>
  <c r="H175" i="3"/>
  <c r="I175" i="3"/>
  <c r="J175" i="3"/>
  <c r="K175" i="3"/>
  <c r="L175" i="3"/>
  <c r="M175" i="3"/>
  <c r="N175" i="3"/>
  <c r="O175" i="3"/>
  <c r="P175" i="3"/>
  <c r="Q175" i="3"/>
  <c r="R175" i="3"/>
  <c r="S175" i="3"/>
  <c r="T175" i="3"/>
  <c r="U175" i="3"/>
  <c r="V175" i="3"/>
  <c r="W175" i="3"/>
  <c r="X175" i="3"/>
  <c r="Y175" i="3"/>
  <c r="Z175" i="3"/>
  <c r="AA175" i="3"/>
  <c r="AB175" i="3"/>
  <c r="AC175" i="3"/>
  <c r="AD175" i="3"/>
  <c r="AE175" i="3"/>
  <c r="AF175" i="3"/>
  <c r="AG175" i="3"/>
  <c r="AH175" i="3"/>
  <c r="AI175" i="3"/>
  <c r="AJ175" i="3"/>
  <c r="AG314" i="3"/>
  <c r="AG490" i="3" s="1"/>
  <c r="AF314" i="3"/>
  <c r="AF490" i="3" s="1"/>
  <c r="AE314" i="3"/>
  <c r="AE490" i="3" s="1"/>
  <c r="AD314" i="3"/>
  <c r="AD490" i="3" s="1"/>
  <c r="AC314" i="3"/>
  <c r="AC490" i="3" s="1"/>
  <c r="AB314" i="3"/>
  <c r="AB490" i="3" s="1"/>
  <c r="AA314" i="3"/>
  <c r="AA490" i="3" s="1"/>
  <c r="Z314" i="3"/>
  <c r="Z490" i="3" s="1"/>
  <c r="Y314" i="3"/>
  <c r="Y490" i="3" s="1"/>
  <c r="X314" i="3"/>
  <c r="X490" i="3" s="1"/>
  <c r="W314" i="3"/>
  <c r="W490" i="3" s="1"/>
  <c r="V314" i="3"/>
  <c r="V490" i="3" s="1"/>
  <c r="U314" i="3"/>
  <c r="U490" i="3" s="1"/>
  <c r="T314" i="3"/>
  <c r="T490" i="3" s="1"/>
  <c r="S314" i="3"/>
  <c r="S490" i="3" s="1"/>
  <c r="R314" i="3"/>
  <c r="R490" i="3" s="1"/>
  <c r="Q314" i="3"/>
  <c r="Q490" i="3" s="1"/>
  <c r="P314" i="3"/>
  <c r="P490" i="3" s="1"/>
  <c r="O314" i="3"/>
  <c r="O490" i="3" s="1"/>
  <c r="N314" i="3"/>
  <c r="N490" i="3" s="1"/>
  <c r="M314" i="3"/>
  <c r="M490" i="3" s="1"/>
  <c r="L314" i="3"/>
  <c r="L490" i="3" s="1"/>
  <c r="K314" i="3"/>
  <c r="K490" i="3" s="1"/>
  <c r="J314" i="3"/>
  <c r="J490" i="3" s="1"/>
  <c r="I314" i="3"/>
  <c r="I490" i="3" s="1"/>
  <c r="H314" i="3"/>
  <c r="H490" i="3" s="1"/>
  <c r="G314" i="3"/>
  <c r="G490" i="3" s="1"/>
  <c r="F314" i="3"/>
  <c r="F490" i="3" s="1"/>
  <c r="E314" i="3"/>
  <c r="E490" i="3" s="1"/>
  <c r="D314" i="3"/>
  <c r="D490" i="3" s="1"/>
  <c r="D7" i="3"/>
  <c r="D13" i="3"/>
  <c r="C413" i="3" s="1"/>
  <c r="D14" i="3"/>
  <c r="D18" i="3"/>
  <c r="E19" i="3" s="1"/>
  <c r="C546" i="3"/>
  <c r="D8" i="3"/>
  <c r="C411" i="3" s="1"/>
  <c r="D411" i="3" s="1"/>
  <c r="D16" i="3"/>
  <c r="C415" i="3" s="1"/>
  <c r="D415" i="3" s="1"/>
  <c r="G130" i="3"/>
  <c r="H130" i="3"/>
  <c r="I130" i="3"/>
  <c r="J130" i="3"/>
  <c r="K130" i="3"/>
  <c r="L130" i="3"/>
  <c r="M130" i="3"/>
  <c r="N130" i="3"/>
  <c r="O130" i="3"/>
  <c r="P130" i="3"/>
  <c r="Q130" i="3"/>
  <c r="R130" i="3"/>
  <c r="S130" i="3"/>
  <c r="T130" i="3"/>
  <c r="U130" i="3"/>
  <c r="V130" i="3"/>
  <c r="W130" i="3"/>
  <c r="X130" i="3"/>
  <c r="Y130" i="3"/>
  <c r="Z130" i="3"/>
  <c r="AA130" i="3"/>
  <c r="AB130" i="3"/>
  <c r="AC130" i="3"/>
  <c r="AD130" i="3"/>
  <c r="AE130" i="3"/>
  <c r="AF130" i="3"/>
  <c r="AG130" i="3"/>
  <c r="AH130" i="3"/>
  <c r="AI130" i="3"/>
  <c r="AJ130" i="3"/>
  <c r="D15" i="3"/>
  <c r="D427" i="3" s="1"/>
  <c r="G85" i="3"/>
  <c r="G86" i="3"/>
  <c r="G87" i="3"/>
  <c r="G88" i="3"/>
  <c r="G89" i="3"/>
  <c r="G90" i="3"/>
  <c r="G91" i="3"/>
  <c r="G92" i="3"/>
  <c r="G93" i="3"/>
  <c r="G94" i="3"/>
  <c r="G95" i="3"/>
  <c r="G96" i="3"/>
  <c r="G97" i="3"/>
  <c r="G98" i="3"/>
  <c r="G99" i="3"/>
  <c r="G100" i="3"/>
  <c r="G101" i="3"/>
  <c r="G102" i="3"/>
  <c r="G103" i="3"/>
  <c r="G104" i="3"/>
  <c r="H85" i="3"/>
  <c r="H86" i="3"/>
  <c r="H87" i="3"/>
  <c r="H88" i="3"/>
  <c r="H89" i="3"/>
  <c r="H90" i="3"/>
  <c r="H91" i="3"/>
  <c r="H92" i="3"/>
  <c r="H93" i="3"/>
  <c r="H94" i="3"/>
  <c r="H95" i="3"/>
  <c r="H96" i="3"/>
  <c r="H97" i="3"/>
  <c r="H98" i="3"/>
  <c r="H99" i="3"/>
  <c r="H100" i="3"/>
  <c r="H101" i="3"/>
  <c r="H102" i="3"/>
  <c r="H103" i="3"/>
  <c r="H104" i="3"/>
  <c r="I85" i="3"/>
  <c r="I86" i="3"/>
  <c r="I87" i="3"/>
  <c r="I88" i="3"/>
  <c r="I89" i="3"/>
  <c r="I90" i="3"/>
  <c r="I91" i="3"/>
  <c r="I92" i="3"/>
  <c r="I93" i="3"/>
  <c r="I94" i="3"/>
  <c r="I95" i="3"/>
  <c r="I96" i="3"/>
  <c r="I97" i="3"/>
  <c r="I98" i="3"/>
  <c r="I99" i="3"/>
  <c r="I100" i="3"/>
  <c r="I101" i="3"/>
  <c r="I102" i="3"/>
  <c r="I103" i="3"/>
  <c r="I104" i="3"/>
  <c r="J85" i="3"/>
  <c r="J86" i="3"/>
  <c r="J87" i="3"/>
  <c r="J88" i="3"/>
  <c r="J89" i="3"/>
  <c r="J90" i="3"/>
  <c r="J91" i="3"/>
  <c r="J92" i="3"/>
  <c r="J93" i="3"/>
  <c r="J94" i="3"/>
  <c r="J95" i="3"/>
  <c r="J96" i="3"/>
  <c r="J97" i="3"/>
  <c r="J98" i="3"/>
  <c r="J99" i="3"/>
  <c r="J100" i="3"/>
  <c r="J101" i="3"/>
  <c r="J102" i="3"/>
  <c r="J103" i="3"/>
  <c r="J104" i="3"/>
  <c r="K85" i="3"/>
  <c r="K86" i="3"/>
  <c r="K87" i="3"/>
  <c r="K88" i="3"/>
  <c r="K89" i="3"/>
  <c r="K90" i="3"/>
  <c r="K91" i="3"/>
  <c r="K92" i="3"/>
  <c r="K93" i="3"/>
  <c r="K94" i="3"/>
  <c r="K95" i="3"/>
  <c r="K96" i="3"/>
  <c r="K97" i="3"/>
  <c r="K98" i="3"/>
  <c r="K99" i="3"/>
  <c r="K100" i="3"/>
  <c r="K101" i="3"/>
  <c r="K102" i="3"/>
  <c r="K103" i="3"/>
  <c r="K104" i="3"/>
  <c r="L85" i="3"/>
  <c r="L86" i="3"/>
  <c r="L87" i="3"/>
  <c r="L88" i="3"/>
  <c r="L89" i="3"/>
  <c r="L90" i="3"/>
  <c r="L91" i="3"/>
  <c r="L92" i="3"/>
  <c r="L93" i="3"/>
  <c r="L94" i="3"/>
  <c r="L95" i="3"/>
  <c r="L96" i="3"/>
  <c r="L97" i="3"/>
  <c r="L98" i="3"/>
  <c r="L99" i="3"/>
  <c r="L100" i="3"/>
  <c r="L101" i="3"/>
  <c r="L102" i="3"/>
  <c r="L103" i="3"/>
  <c r="L104" i="3"/>
  <c r="M85" i="3"/>
  <c r="M86" i="3"/>
  <c r="M87" i="3"/>
  <c r="M88" i="3"/>
  <c r="M89" i="3"/>
  <c r="M90" i="3"/>
  <c r="M91" i="3"/>
  <c r="M92" i="3"/>
  <c r="M93" i="3"/>
  <c r="M94" i="3"/>
  <c r="M95" i="3"/>
  <c r="M96" i="3"/>
  <c r="M97" i="3"/>
  <c r="M98" i="3"/>
  <c r="M99" i="3"/>
  <c r="M100" i="3"/>
  <c r="M101" i="3"/>
  <c r="M102" i="3"/>
  <c r="M103" i="3"/>
  <c r="M104" i="3"/>
  <c r="N85" i="3"/>
  <c r="N86" i="3"/>
  <c r="N87" i="3"/>
  <c r="N88" i="3"/>
  <c r="N89" i="3"/>
  <c r="N90" i="3"/>
  <c r="N91" i="3"/>
  <c r="N92" i="3"/>
  <c r="N93" i="3"/>
  <c r="N94" i="3"/>
  <c r="N95" i="3"/>
  <c r="N96" i="3"/>
  <c r="N97" i="3"/>
  <c r="N98" i="3"/>
  <c r="N99" i="3"/>
  <c r="N100" i="3"/>
  <c r="N101" i="3"/>
  <c r="N102" i="3"/>
  <c r="N103" i="3"/>
  <c r="N104" i="3"/>
  <c r="O85" i="3"/>
  <c r="O86" i="3"/>
  <c r="O87" i="3"/>
  <c r="O88" i="3"/>
  <c r="O89" i="3"/>
  <c r="O90" i="3"/>
  <c r="O91" i="3"/>
  <c r="O92" i="3"/>
  <c r="O93" i="3"/>
  <c r="O94" i="3"/>
  <c r="O95" i="3"/>
  <c r="O96" i="3"/>
  <c r="O97" i="3"/>
  <c r="O98" i="3"/>
  <c r="O99" i="3"/>
  <c r="O100" i="3"/>
  <c r="O101" i="3"/>
  <c r="O102" i="3"/>
  <c r="O103" i="3"/>
  <c r="O104" i="3"/>
  <c r="P85" i="3"/>
  <c r="P86" i="3"/>
  <c r="P87" i="3"/>
  <c r="P88" i="3"/>
  <c r="P89" i="3"/>
  <c r="P90" i="3"/>
  <c r="P91" i="3"/>
  <c r="P92" i="3"/>
  <c r="P93" i="3"/>
  <c r="P94" i="3"/>
  <c r="P95" i="3"/>
  <c r="P96" i="3"/>
  <c r="P97" i="3"/>
  <c r="P98" i="3"/>
  <c r="P99" i="3"/>
  <c r="P100" i="3"/>
  <c r="P101" i="3"/>
  <c r="P102" i="3"/>
  <c r="P103" i="3"/>
  <c r="P104" i="3"/>
  <c r="Q85" i="3"/>
  <c r="Q86" i="3"/>
  <c r="Q87" i="3"/>
  <c r="Q88" i="3"/>
  <c r="Q89" i="3"/>
  <c r="Q90" i="3"/>
  <c r="Q91" i="3"/>
  <c r="Q92" i="3"/>
  <c r="Q93" i="3"/>
  <c r="Q94" i="3"/>
  <c r="Q95" i="3"/>
  <c r="Q96" i="3"/>
  <c r="Q97" i="3"/>
  <c r="Q98" i="3"/>
  <c r="Q99" i="3"/>
  <c r="Q100" i="3"/>
  <c r="Q101" i="3"/>
  <c r="Q102" i="3"/>
  <c r="Q103" i="3"/>
  <c r="Q104" i="3"/>
  <c r="R85" i="3"/>
  <c r="R86" i="3"/>
  <c r="R87" i="3"/>
  <c r="R88" i="3"/>
  <c r="R89" i="3"/>
  <c r="R90" i="3"/>
  <c r="R91" i="3"/>
  <c r="R92" i="3"/>
  <c r="R93" i="3"/>
  <c r="R94" i="3"/>
  <c r="R95" i="3"/>
  <c r="R96" i="3"/>
  <c r="R97" i="3"/>
  <c r="R98" i="3"/>
  <c r="R99" i="3"/>
  <c r="R100" i="3"/>
  <c r="R101" i="3"/>
  <c r="R102" i="3"/>
  <c r="R103" i="3"/>
  <c r="R104" i="3"/>
  <c r="S85" i="3"/>
  <c r="S86" i="3"/>
  <c r="S87" i="3"/>
  <c r="S88" i="3"/>
  <c r="S89" i="3"/>
  <c r="S90" i="3"/>
  <c r="S91" i="3"/>
  <c r="S92" i="3"/>
  <c r="S93" i="3"/>
  <c r="S94" i="3"/>
  <c r="S95" i="3"/>
  <c r="S96" i="3"/>
  <c r="S97" i="3"/>
  <c r="S98" i="3"/>
  <c r="S99" i="3"/>
  <c r="S100" i="3"/>
  <c r="S101" i="3"/>
  <c r="S102" i="3"/>
  <c r="S103" i="3"/>
  <c r="S104" i="3"/>
  <c r="T85" i="3"/>
  <c r="T86" i="3"/>
  <c r="T87" i="3"/>
  <c r="T88" i="3"/>
  <c r="T89" i="3"/>
  <c r="T90" i="3"/>
  <c r="T91" i="3"/>
  <c r="T92" i="3"/>
  <c r="T93" i="3"/>
  <c r="T94" i="3"/>
  <c r="T95" i="3"/>
  <c r="T96" i="3"/>
  <c r="T97" i="3"/>
  <c r="T98" i="3"/>
  <c r="T99" i="3"/>
  <c r="T100" i="3"/>
  <c r="T101" i="3"/>
  <c r="T102" i="3"/>
  <c r="T103" i="3"/>
  <c r="T104" i="3"/>
  <c r="U85" i="3"/>
  <c r="U86" i="3"/>
  <c r="U87" i="3"/>
  <c r="U88" i="3"/>
  <c r="U89" i="3"/>
  <c r="U90" i="3"/>
  <c r="U91" i="3"/>
  <c r="U92" i="3"/>
  <c r="U93" i="3"/>
  <c r="U94" i="3"/>
  <c r="U95" i="3"/>
  <c r="U96" i="3"/>
  <c r="U97" i="3"/>
  <c r="U98" i="3"/>
  <c r="U99" i="3"/>
  <c r="U100" i="3"/>
  <c r="U101" i="3"/>
  <c r="U102" i="3"/>
  <c r="U103" i="3"/>
  <c r="U104" i="3"/>
  <c r="V85" i="3"/>
  <c r="V86" i="3"/>
  <c r="V87" i="3"/>
  <c r="V88" i="3"/>
  <c r="V89" i="3"/>
  <c r="V90" i="3"/>
  <c r="V91" i="3"/>
  <c r="V92" i="3"/>
  <c r="V93" i="3"/>
  <c r="V94" i="3"/>
  <c r="V95" i="3"/>
  <c r="V96" i="3"/>
  <c r="V97" i="3"/>
  <c r="V98" i="3"/>
  <c r="V99" i="3"/>
  <c r="V100" i="3"/>
  <c r="V101" i="3"/>
  <c r="V102" i="3"/>
  <c r="V103" i="3"/>
  <c r="V104" i="3"/>
  <c r="W85" i="3"/>
  <c r="W86" i="3"/>
  <c r="W87" i="3"/>
  <c r="W88" i="3"/>
  <c r="W89" i="3"/>
  <c r="W90" i="3"/>
  <c r="W91" i="3"/>
  <c r="W92" i="3"/>
  <c r="W93" i="3"/>
  <c r="W94" i="3"/>
  <c r="W95" i="3"/>
  <c r="W96" i="3"/>
  <c r="W97" i="3"/>
  <c r="W98" i="3"/>
  <c r="W99" i="3"/>
  <c r="W100" i="3"/>
  <c r="W101" i="3"/>
  <c r="W102" i="3"/>
  <c r="W103" i="3"/>
  <c r="W104" i="3"/>
  <c r="X85" i="3"/>
  <c r="X86" i="3"/>
  <c r="X87" i="3"/>
  <c r="X88" i="3"/>
  <c r="X89" i="3"/>
  <c r="X90" i="3"/>
  <c r="X91" i="3"/>
  <c r="X92" i="3"/>
  <c r="X93" i="3"/>
  <c r="X94" i="3"/>
  <c r="X95" i="3"/>
  <c r="X96" i="3"/>
  <c r="X97" i="3"/>
  <c r="X98" i="3"/>
  <c r="X99" i="3"/>
  <c r="X100" i="3"/>
  <c r="X101" i="3"/>
  <c r="X102" i="3"/>
  <c r="X103" i="3"/>
  <c r="X104" i="3"/>
  <c r="Y85" i="3"/>
  <c r="Y86" i="3"/>
  <c r="Y87" i="3"/>
  <c r="Y88" i="3"/>
  <c r="Y89" i="3"/>
  <c r="Y90" i="3"/>
  <c r="Y91" i="3"/>
  <c r="Y92" i="3"/>
  <c r="Y93" i="3"/>
  <c r="Y94" i="3"/>
  <c r="Y95" i="3"/>
  <c r="Y96" i="3"/>
  <c r="Y97" i="3"/>
  <c r="Y98" i="3"/>
  <c r="Y99" i="3"/>
  <c r="Y100" i="3"/>
  <c r="Y101" i="3"/>
  <c r="Y102" i="3"/>
  <c r="Y103" i="3"/>
  <c r="Y104" i="3"/>
  <c r="Z85" i="3"/>
  <c r="Z86" i="3"/>
  <c r="Z87" i="3"/>
  <c r="Z88" i="3"/>
  <c r="Z89" i="3"/>
  <c r="Z90" i="3"/>
  <c r="Z91" i="3"/>
  <c r="Z92" i="3"/>
  <c r="Z93" i="3"/>
  <c r="Z94" i="3"/>
  <c r="Z95" i="3"/>
  <c r="Z96" i="3"/>
  <c r="Z97" i="3"/>
  <c r="Z98" i="3"/>
  <c r="Z99" i="3"/>
  <c r="Z100" i="3"/>
  <c r="Z101" i="3"/>
  <c r="Z102" i="3"/>
  <c r="Z103" i="3"/>
  <c r="Z104" i="3"/>
  <c r="AA85" i="3"/>
  <c r="AA86" i="3"/>
  <c r="AA87" i="3"/>
  <c r="AA88" i="3"/>
  <c r="AA89" i="3"/>
  <c r="AA90" i="3"/>
  <c r="AA91" i="3"/>
  <c r="AA92" i="3"/>
  <c r="AA93" i="3"/>
  <c r="AA94" i="3"/>
  <c r="AA95" i="3"/>
  <c r="AA96" i="3"/>
  <c r="AA97" i="3"/>
  <c r="AA98" i="3"/>
  <c r="AA99" i="3"/>
  <c r="AA100" i="3"/>
  <c r="AA101" i="3"/>
  <c r="AA102" i="3"/>
  <c r="AA103" i="3"/>
  <c r="AA104" i="3"/>
  <c r="AB85" i="3"/>
  <c r="AB86" i="3"/>
  <c r="AB87" i="3"/>
  <c r="AB88" i="3"/>
  <c r="AB89" i="3"/>
  <c r="AB90" i="3"/>
  <c r="AB91" i="3"/>
  <c r="AB92" i="3"/>
  <c r="AB93" i="3"/>
  <c r="AB94" i="3"/>
  <c r="AB95" i="3"/>
  <c r="AB96" i="3"/>
  <c r="AB97" i="3"/>
  <c r="AB98" i="3"/>
  <c r="AB99" i="3"/>
  <c r="AB100" i="3"/>
  <c r="AB101" i="3"/>
  <c r="AB102" i="3"/>
  <c r="AB103" i="3"/>
  <c r="AB104" i="3"/>
  <c r="AC85" i="3"/>
  <c r="AC86" i="3"/>
  <c r="AC87" i="3"/>
  <c r="AC88" i="3"/>
  <c r="AC89" i="3"/>
  <c r="AC90" i="3"/>
  <c r="AC91" i="3"/>
  <c r="AC92" i="3"/>
  <c r="AC93" i="3"/>
  <c r="AC94" i="3"/>
  <c r="AC95" i="3"/>
  <c r="AC96" i="3"/>
  <c r="AC97" i="3"/>
  <c r="AC98" i="3"/>
  <c r="AC99" i="3"/>
  <c r="AC100" i="3"/>
  <c r="AC101" i="3"/>
  <c r="AC102" i="3"/>
  <c r="AC103" i="3"/>
  <c r="AC104" i="3"/>
  <c r="AD85" i="3"/>
  <c r="AD86" i="3"/>
  <c r="AD87" i="3"/>
  <c r="AD88" i="3"/>
  <c r="AD89" i="3"/>
  <c r="AD90" i="3"/>
  <c r="AD91" i="3"/>
  <c r="AD92" i="3"/>
  <c r="AD93" i="3"/>
  <c r="AD94" i="3"/>
  <c r="AD95" i="3"/>
  <c r="AD96" i="3"/>
  <c r="AD97" i="3"/>
  <c r="AD98" i="3"/>
  <c r="AD99" i="3"/>
  <c r="AD100" i="3"/>
  <c r="AD101" i="3"/>
  <c r="AD102" i="3"/>
  <c r="AD103" i="3"/>
  <c r="AD104" i="3"/>
  <c r="AE85" i="3"/>
  <c r="AE86" i="3"/>
  <c r="AE87" i="3"/>
  <c r="AE88" i="3"/>
  <c r="AE89" i="3"/>
  <c r="AE90" i="3"/>
  <c r="AE91" i="3"/>
  <c r="AE92" i="3"/>
  <c r="AE93" i="3"/>
  <c r="AE94" i="3"/>
  <c r="AE95" i="3"/>
  <c r="AE96" i="3"/>
  <c r="AE97" i="3"/>
  <c r="AE98" i="3"/>
  <c r="AE99" i="3"/>
  <c r="AE100" i="3"/>
  <c r="AE101" i="3"/>
  <c r="AE102" i="3"/>
  <c r="AE103" i="3"/>
  <c r="AE104" i="3"/>
  <c r="AF85" i="3"/>
  <c r="AF86" i="3"/>
  <c r="AF87" i="3"/>
  <c r="AF88" i="3"/>
  <c r="AF89" i="3"/>
  <c r="AF90" i="3"/>
  <c r="AF91" i="3"/>
  <c r="AF92" i="3"/>
  <c r="AF93" i="3"/>
  <c r="AF94" i="3"/>
  <c r="AF95" i="3"/>
  <c r="AF96" i="3"/>
  <c r="AF97" i="3"/>
  <c r="AF98" i="3"/>
  <c r="AF99" i="3"/>
  <c r="AF100" i="3"/>
  <c r="AF101" i="3"/>
  <c r="AF102" i="3"/>
  <c r="AF103" i="3"/>
  <c r="AF104" i="3"/>
  <c r="AG85" i="3"/>
  <c r="AG86" i="3"/>
  <c r="AG87" i="3"/>
  <c r="AG88" i="3"/>
  <c r="AG89" i="3"/>
  <c r="AG90" i="3"/>
  <c r="AG91" i="3"/>
  <c r="AG92" i="3"/>
  <c r="AG93" i="3"/>
  <c r="AG94" i="3"/>
  <c r="AG95" i="3"/>
  <c r="AG96" i="3"/>
  <c r="AG97" i="3"/>
  <c r="AG98" i="3"/>
  <c r="AG99" i="3"/>
  <c r="AG100" i="3"/>
  <c r="AG101" i="3"/>
  <c r="AG102" i="3"/>
  <c r="AG103" i="3"/>
  <c r="AG104" i="3"/>
  <c r="AH85" i="3"/>
  <c r="AH86" i="3"/>
  <c r="AH87" i="3"/>
  <c r="AH88" i="3"/>
  <c r="AH89" i="3"/>
  <c r="AH90" i="3"/>
  <c r="AH91" i="3"/>
  <c r="AH92" i="3"/>
  <c r="AH93" i="3"/>
  <c r="AH94" i="3"/>
  <c r="AH95" i="3"/>
  <c r="AH96" i="3"/>
  <c r="AH97" i="3"/>
  <c r="AH98" i="3"/>
  <c r="AH99" i="3"/>
  <c r="AH100" i="3"/>
  <c r="AH101" i="3"/>
  <c r="AH102" i="3"/>
  <c r="AH103" i="3"/>
  <c r="AH104" i="3"/>
  <c r="AI85" i="3"/>
  <c r="AI86" i="3"/>
  <c r="AI87" i="3"/>
  <c r="AI88" i="3"/>
  <c r="AI89" i="3"/>
  <c r="AI90" i="3"/>
  <c r="AI91" i="3"/>
  <c r="AI92" i="3"/>
  <c r="AI93" i="3"/>
  <c r="AI94" i="3"/>
  <c r="AI95" i="3"/>
  <c r="AI96" i="3"/>
  <c r="AI97" i="3"/>
  <c r="AI98" i="3"/>
  <c r="AI99" i="3"/>
  <c r="AI100" i="3"/>
  <c r="AI101" i="3"/>
  <c r="AI102" i="3"/>
  <c r="AI103" i="3"/>
  <c r="AI104" i="3"/>
  <c r="AJ85" i="3"/>
  <c r="AJ86" i="3"/>
  <c r="AJ87" i="3"/>
  <c r="AJ88" i="3"/>
  <c r="AJ89" i="3"/>
  <c r="AJ90" i="3"/>
  <c r="AJ91" i="3"/>
  <c r="AJ92" i="3"/>
  <c r="AJ93" i="3"/>
  <c r="AJ94" i="3"/>
  <c r="AJ95" i="3"/>
  <c r="AJ96" i="3"/>
  <c r="AJ97" i="3"/>
  <c r="AJ98" i="3"/>
  <c r="AJ99" i="3"/>
  <c r="AJ100" i="3"/>
  <c r="AJ101" i="3"/>
  <c r="AJ102" i="3"/>
  <c r="AJ103" i="3"/>
  <c r="AJ104" i="3"/>
  <c r="E85" i="3"/>
  <c r="E135" i="3" s="1"/>
  <c r="D85" i="3"/>
  <c r="D135" i="3" s="1"/>
  <c r="AP95" i="3"/>
  <c r="D12" i="3"/>
  <c r="D39" i="3"/>
  <c r="D38" i="3"/>
  <c r="D86" i="3"/>
  <c r="D136" i="3" s="1"/>
  <c r="D87" i="3"/>
  <c r="D137" i="3" s="1"/>
  <c r="D88" i="3"/>
  <c r="D138" i="3" s="1"/>
  <c r="D89" i="3"/>
  <c r="D139" i="3" s="1"/>
  <c r="D90" i="3"/>
  <c r="D140" i="3" s="1"/>
  <c r="D91" i="3"/>
  <c r="D141" i="3" s="1"/>
  <c r="D92" i="3"/>
  <c r="D142" i="3" s="1"/>
  <c r="D93" i="3"/>
  <c r="D143" i="3" s="1"/>
  <c r="D94" i="3"/>
  <c r="D144" i="3" s="1"/>
  <c r="D95" i="3"/>
  <c r="D145" i="3" s="1"/>
  <c r="D96" i="3"/>
  <c r="D146" i="3" s="1"/>
  <c r="D97" i="3"/>
  <c r="D147" i="3" s="1"/>
  <c r="D98" i="3"/>
  <c r="D148" i="3" s="1"/>
  <c r="D99" i="3"/>
  <c r="D149" i="3" s="1"/>
  <c r="D100" i="3"/>
  <c r="D150" i="3" s="1"/>
  <c r="D101" i="3"/>
  <c r="D151" i="3" s="1"/>
  <c r="D102" i="3"/>
  <c r="D152" i="3" s="1"/>
  <c r="D103" i="3"/>
  <c r="D153" i="3" s="1"/>
  <c r="D104" i="3"/>
  <c r="D154" i="3" s="1"/>
  <c r="G107" i="3"/>
  <c r="G108" i="3"/>
  <c r="G109" i="3"/>
  <c r="G110" i="3"/>
  <c r="G111" i="3"/>
  <c r="G112" i="3"/>
  <c r="G113" i="3"/>
  <c r="G114" i="3"/>
  <c r="G115" i="3"/>
  <c r="G116" i="3"/>
  <c r="G117" i="3"/>
  <c r="G118" i="3"/>
  <c r="G119" i="3"/>
  <c r="G120" i="3"/>
  <c r="G121" i="3"/>
  <c r="G122" i="3"/>
  <c r="G123" i="3"/>
  <c r="G124" i="3"/>
  <c r="G125" i="3"/>
  <c r="G126" i="3"/>
  <c r="C29" i="3"/>
  <c r="C25" i="3"/>
  <c r="D27" i="3" s="1"/>
  <c r="C28" i="3"/>
  <c r="D276" i="4"/>
  <c r="E276" i="4" s="1"/>
  <c r="C521" i="3" s="1"/>
  <c r="D275" i="4"/>
  <c r="B520" i="3" s="1"/>
  <c r="D274" i="4"/>
  <c r="D277" i="4"/>
  <c r="B522" i="3" s="1"/>
  <c r="D278" i="4"/>
  <c r="B523" i="3" s="1"/>
  <c r="D279" i="4"/>
  <c r="D280" i="4"/>
  <c r="D283" i="4"/>
  <c r="B529" i="3" s="1"/>
  <c r="D282" i="4"/>
  <c r="D482" i="3"/>
  <c r="H81" i="4"/>
  <c r="F104" i="3" s="1"/>
  <c r="D43" i="4"/>
  <c r="D42" i="4"/>
  <c r="D41" i="4"/>
  <c r="C549" i="3"/>
  <c r="C548" i="3"/>
  <c r="C547" i="3"/>
  <c r="C545" i="3"/>
  <c r="H50" i="3" s="1"/>
  <c r="AG529" i="3"/>
  <c r="AF529" i="3"/>
  <c r="AE529" i="3"/>
  <c r="AD529" i="3"/>
  <c r="AC529" i="3"/>
  <c r="AB529" i="3"/>
  <c r="AA529" i="3"/>
  <c r="Z529" i="3"/>
  <c r="Y529" i="3"/>
  <c r="X529" i="3"/>
  <c r="W529" i="3"/>
  <c r="V529" i="3"/>
  <c r="U529" i="3"/>
  <c r="T529" i="3"/>
  <c r="S529" i="3"/>
  <c r="R529" i="3"/>
  <c r="Q529" i="3"/>
  <c r="P529" i="3"/>
  <c r="O529" i="3"/>
  <c r="N529" i="3"/>
  <c r="M529" i="3"/>
  <c r="L529" i="3"/>
  <c r="K529" i="3"/>
  <c r="J529" i="3"/>
  <c r="I529" i="3"/>
  <c r="H529" i="3"/>
  <c r="G529" i="3"/>
  <c r="F529" i="3"/>
  <c r="E529" i="3"/>
  <c r="D529" i="3"/>
  <c r="AG528" i="3"/>
  <c r="AF528" i="3"/>
  <c r="AE528" i="3"/>
  <c r="AD528" i="3"/>
  <c r="AC528" i="3"/>
  <c r="AB528" i="3"/>
  <c r="AA528" i="3"/>
  <c r="Z528" i="3"/>
  <c r="Y528" i="3"/>
  <c r="X528" i="3"/>
  <c r="W528" i="3"/>
  <c r="V528" i="3"/>
  <c r="U528" i="3"/>
  <c r="T528" i="3"/>
  <c r="S528" i="3"/>
  <c r="R528" i="3"/>
  <c r="Q528" i="3"/>
  <c r="P528" i="3"/>
  <c r="O528" i="3"/>
  <c r="N528" i="3"/>
  <c r="M528" i="3"/>
  <c r="L528" i="3"/>
  <c r="K528" i="3"/>
  <c r="J528" i="3"/>
  <c r="I528" i="3"/>
  <c r="H528" i="3"/>
  <c r="G528" i="3"/>
  <c r="F528" i="3"/>
  <c r="E528" i="3"/>
  <c r="D528" i="3"/>
  <c r="AG525" i="3"/>
  <c r="AF525" i="3"/>
  <c r="AE525" i="3"/>
  <c r="AD525" i="3"/>
  <c r="AC525" i="3"/>
  <c r="AB525" i="3"/>
  <c r="AA525" i="3"/>
  <c r="Z525" i="3"/>
  <c r="Y525" i="3"/>
  <c r="X525" i="3"/>
  <c r="W525" i="3"/>
  <c r="V525" i="3"/>
  <c r="U525" i="3"/>
  <c r="T525" i="3"/>
  <c r="S525" i="3"/>
  <c r="R525" i="3"/>
  <c r="Q525" i="3"/>
  <c r="P525" i="3"/>
  <c r="O525" i="3"/>
  <c r="N525" i="3"/>
  <c r="M525" i="3"/>
  <c r="L525" i="3"/>
  <c r="K525" i="3"/>
  <c r="J525" i="3"/>
  <c r="I525" i="3"/>
  <c r="H525" i="3"/>
  <c r="G525" i="3"/>
  <c r="F525" i="3"/>
  <c r="E525" i="3"/>
  <c r="D525" i="3"/>
  <c r="AG524" i="3"/>
  <c r="AF524" i="3"/>
  <c r="AE524" i="3"/>
  <c r="AD524" i="3"/>
  <c r="AC524" i="3"/>
  <c r="AB524" i="3"/>
  <c r="AA524" i="3"/>
  <c r="Z524" i="3"/>
  <c r="Y524" i="3"/>
  <c r="X524" i="3"/>
  <c r="W524" i="3"/>
  <c r="V524" i="3"/>
  <c r="U524" i="3"/>
  <c r="T524" i="3"/>
  <c r="S524" i="3"/>
  <c r="R524" i="3"/>
  <c r="Q524" i="3"/>
  <c r="P524" i="3"/>
  <c r="O524" i="3"/>
  <c r="N524" i="3"/>
  <c r="M524" i="3"/>
  <c r="L524" i="3"/>
  <c r="K524" i="3"/>
  <c r="J524" i="3"/>
  <c r="I524" i="3"/>
  <c r="H524" i="3"/>
  <c r="G524" i="3"/>
  <c r="F524" i="3"/>
  <c r="E524" i="3"/>
  <c r="D524" i="3"/>
  <c r="AG523" i="3"/>
  <c r="AF523" i="3"/>
  <c r="AE523" i="3"/>
  <c r="AD523" i="3"/>
  <c r="AC523" i="3"/>
  <c r="AB523" i="3"/>
  <c r="AA523" i="3"/>
  <c r="Z523" i="3"/>
  <c r="Y523" i="3"/>
  <c r="X523" i="3"/>
  <c r="W523" i="3"/>
  <c r="V523" i="3"/>
  <c r="U523" i="3"/>
  <c r="T523" i="3"/>
  <c r="S523" i="3"/>
  <c r="R523" i="3"/>
  <c r="Q523" i="3"/>
  <c r="P523" i="3"/>
  <c r="O523" i="3"/>
  <c r="N523" i="3"/>
  <c r="M523" i="3"/>
  <c r="L523" i="3"/>
  <c r="K523" i="3"/>
  <c r="J523" i="3"/>
  <c r="I523" i="3"/>
  <c r="H523" i="3"/>
  <c r="G523" i="3"/>
  <c r="F523" i="3"/>
  <c r="E523" i="3"/>
  <c r="D523" i="3"/>
  <c r="AG522" i="3"/>
  <c r="AF522" i="3"/>
  <c r="AE522" i="3"/>
  <c r="AD522" i="3"/>
  <c r="AC522" i="3"/>
  <c r="AB522" i="3"/>
  <c r="AA522" i="3"/>
  <c r="Z522" i="3"/>
  <c r="Y522" i="3"/>
  <c r="X522" i="3"/>
  <c r="W522" i="3"/>
  <c r="V522" i="3"/>
  <c r="U522" i="3"/>
  <c r="T522" i="3"/>
  <c r="S522" i="3"/>
  <c r="R522" i="3"/>
  <c r="Q522" i="3"/>
  <c r="P522" i="3"/>
  <c r="O522" i="3"/>
  <c r="N522" i="3"/>
  <c r="M522" i="3"/>
  <c r="L522" i="3"/>
  <c r="K522" i="3"/>
  <c r="J522" i="3"/>
  <c r="I522" i="3"/>
  <c r="H522" i="3"/>
  <c r="G522" i="3"/>
  <c r="F522" i="3"/>
  <c r="E522" i="3"/>
  <c r="D522" i="3"/>
  <c r="AG521" i="3"/>
  <c r="AF521" i="3"/>
  <c r="AE521" i="3"/>
  <c r="AD521" i="3"/>
  <c r="AC521" i="3"/>
  <c r="AB521" i="3"/>
  <c r="AA521" i="3"/>
  <c r="Z521" i="3"/>
  <c r="Y521" i="3"/>
  <c r="X521" i="3"/>
  <c r="W521" i="3"/>
  <c r="V521" i="3"/>
  <c r="U521" i="3"/>
  <c r="T521" i="3"/>
  <c r="S521" i="3"/>
  <c r="R521" i="3"/>
  <c r="Q521" i="3"/>
  <c r="P521" i="3"/>
  <c r="O521" i="3"/>
  <c r="N521" i="3"/>
  <c r="M521" i="3"/>
  <c r="L521" i="3"/>
  <c r="K521" i="3"/>
  <c r="J521" i="3"/>
  <c r="I521" i="3"/>
  <c r="H521" i="3"/>
  <c r="G521" i="3"/>
  <c r="F521" i="3"/>
  <c r="E521" i="3"/>
  <c r="D521" i="3"/>
  <c r="AG520" i="3"/>
  <c r="AF520" i="3"/>
  <c r="AE520" i="3"/>
  <c r="AD520" i="3"/>
  <c r="AC520" i="3"/>
  <c r="AB520" i="3"/>
  <c r="AA520" i="3"/>
  <c r="Z520" i="3"/>
  <c r="Y520" i="3"/>
  <c r="X520" i="3"/>
  <c r="W520" i="3"/>
  <c r="V520" i="3"/>
  <c r="U520" i="3"/>
  <c r="T520" i="3"/>
  <c r="S520" i="3"/>
  <c r="R520" i="3"/>
  <c r="Q520" i="3"/>
  <c r="P520" i="3"/>
  <c r="O520" i="3"/>
  <c r="N520" i="3"/>
  <c r="M520" i="3"/>
  <c r="L520" i="3"/>
  <c r="K520" i="3"/>
  <c r="J520" i="3"/>
  <c r="I520" i="3"/>
  <c r="H520" i="3"/>
  <c r="G520" i="3"/>
  <c r="F520" i="3"/>
  <c r="E520" i="3"/>
  <c r="D520" i="3"/>
  <c r="AG519" i="3"/>
  <c r="AF519" i="3"/>
  <c r="AE519" i="3"/>
  <c r="AD519" i="3"/>
  <c r="AC519" i="3"/>
  <c r="AB519" i="3"/>
  <c r="AA519" i="3"/>
  <c r="Z519" i="3"/>
  <c r="Y519" i="3"/>
  <c r="X519" i="3"/>
  <c r="W519" i="3"/>
  <c r="V519" i="3"/>
  <c r="U519" i="3"/>
  <c r="T519" i="3"/>
  <c r="S519" i="3"/>
  <c r="R519" i="3"/>
  <c r="Q519" i="3"/>
  <c r="P519" i="3"/>
  <c r="O519" i="3"/>
  <c r="N519" i="3"/>
  <c r="M519" i="3"/>
  <c r="L519" i="3"/>
  <c r="K519" i="3"/>
  <c r="J519" i="3"/>
  <c r="I519" i="3"/>
  <c r="H519" i="3"/>
  <c r="G519" i="3"/>
  <c r="F519" i="3"/>
  <c r="E519" i="3"/>
  <c r="D519" i="3"/>
  <c r="AG498" i="3"/>
  <c r="AF498" i="3"/>
  <c r="AE498" i="3"/>
  <c r="AD498" i="3"/>
  <c r="AC498" i="3"/>
  <c r="AB498" i="3"/>
  <c r="AA498" i="3"/>
  <c r="Z498" i="3"/>
  <c r="Y498" i="3"/>
  <c r="X498" i="3"/>
  <c r="W498" i="3"/>
  <c r="V498" i="3"/>
  <c r="U498" i="3"/>
  <c r="T498" i="3"/>
  <c r="S498" i="3"/>
  <c r="R498" i="3"/>
  <c r="Q498" i="3"/>
  <c r="P498" i="3"/>
  <c r="O498" i="3"/>
  <c r="N498" i="3"/>
  <c r="M498" i="3"/>
  <c r="L498" i="3"/>
  <c r="K498" i="3"/>
  <c r="J498" i="3"/>
  <c r="I498" i="3"/>
  <c r="H498" i="3"/>
  <c r="G498" i="3"/>
  <c r="F498" i="3"/>
  <c r="E498" i="3"/>
  <c r="D498" i="3"/>
  <c r="AG497" i="3"/>
  <c r="AF497" i="3"/>
  <c r="AE497" i="3"/>
  <c r="AD497" i="3"/>
  <c r="AC497" i="3"/>
  <c r="AB497" i="3"/>
  <c r="AA497" i="3"/>
  <c r="Z497" i="3"/>
  <c r="Y497" i="3"/>
  <c r="X497" i="3"/>
  <c r="W497" i="3"/>
  <c r="V497" i="3"/>
  <c r="U497" i="3"/>
  <c r="T497" i="3"/>
  <c r="S497" i="3"/>
  <c r="R497" i="3"/>
  <c r="Q497" i="3"/>
  <c r="P497" i="3"/>
  <c r="O497" i="3"/>
  <c r="N497" i="3"/>
  <c r="M497" i="3"/>
  <c r="L497" i="3"/>
  <c r="K497" i="3"/>
  <c r="J497" i="3"/>
  <c r="I497" i="3"/>
  <c r="H497" i="3"/>
  <c r="G497" i="3"/>
  <c r="F497" i="3"/>
  <c r="E497" i="3"/>
  <c r="D497" i="3"/>
  <c r="AG489" i="3"/>
  <c r="AF489" i="3"/>
  <c r="AE489" i="3"/>
  <c r="AD489" i="3"/>
  <c r="AC489" i="3"/>
  <c r="AB489" i="3"/>
  <c r="AA489" i="3"/>
  <c r="Z489" i="3"/>
  <c r="Y489" i="3"/>
  <c r="X489" i="3"/>
  <c r="W489" i="3"/>
  <c r="V489" i="3"/>
  <c r="U489" i="3"/>
  <c r="T489" i="3"/>
  <c r="S489" i="3"/>
  <c r="R489" i="3"/>
  <c r="Q489" i="3"/>
  <c r="P489" i="3"/>
  <c r="O489" i="3"/>
  <c r="N489" i="3"/>
  <c r="M489" i="3"/>
  <c r="L489" i="3"/>
  <c r="K489" i="3"/>
  <c r="J489" i="3"/>
  <c r="I489" i="3"/>
  <c r="H489" i="3"/>
  <c r="G489" i="3"/>
  <c r="F489" i="3"/>
  <c r="E489" i="3"/>
  <c r="D489" i="3"/>
  <c r="AG488" i="3"/>
  <c r="AF488" i="3"/>
  <c r="AE488" i="3"/>
  <c r="AD488" i="3"/>
  <c r="AC488" i="3"/>
  <c r="AB488" i="3"/>
  <c r="AA488" i="3"/>
  <c r="Z488" i="3"/>
  <c r="Y488" i="3"/>
  <c r="X488" i="3"/>
  <c r="W488" i="3"/>
  <c r="V488" i="3"/>
  <c r="U488" i="3"/>
  <c r="T488" i="3"/>
  <c r="S488" i="3"/>
  <c r="R488" i="3"/>
  <c r="Q488" i="3"/>
  <c r="P488" i="3"/>
  <c r="O488" i="3"/>
  <c r="N488" i="3"/>
  <c r="M488" i="3"/>
  <c r="L488" i="3"/>
  <c r="K488" i="3"/>
  <c r="J488" i="3"/>
  <c r="I488" i="3"/>
  <c r="H488" i="3"/>
  <c r="G488" i="3"/>
  <c r="F488" i="3"/>
  <c r="E488" i="3"/>
  <c r="D488" i="3"/>
  <c r="AG331" i="3"/>
  <c r="AF331" i="3"/>
  <c r="AE331" i="3"/>
  <c r="AD331" i="3"/>
  <c r="AC331" i="3"/>
  <c r="AB331" i="3"/>
  <c r="AA331" i="3"/>
  <c r="Z331" i="3"/>
  <c r="Y331" i="3"/>
  <c r="X331" i="3"/>
  <c r="W331" i="3"/>
  <c r="V331" i="3"/>
  <c r="U331" i="3"/>
  <c r="T331" i="3"/>
  <c r="S331" i="3"/>
  <c r="R331" i="3"/>
  <c r="Q331" i="3"/>
  <c r="P331" i="3"/>
  <c r="O331" i="3"/>
  <c r="N331" i="3"/>
  <c r="M331" i="3"/>
  <c r="L331" i="3"/>
  <c r="K331" i="3"/>
  <c r="J331" i="3"/>
  <c r="I331" i="3"/>
  <c r="H331" i="3"/>
  <c r="G331" i="3"/>
  <c r="F331" i="3"/>
  <c r="E331" i="3"/>
  <c r="D331" i="3"/>
  <c r="AG313" i="3"/>
  <c r="AF313" i="3"/>
  <c r="AE313" i="3"/>
  <c r="AD313" i="3"/>
  <c r="AC313" i="3"/>
  <c r="AB313" i="3"/>
  <c r="AA313" i="3"/>
  <c r="Z313" i="3"/>
  <c r="Y313" i="3"/>
  <c r="X313" i="3"/>
  <c r="W313" i="3"/>
  <c r="V313" i="3"/>
  <c r="U313" i="3"/>
  <c r="T313" i="3"/>
  <c r="S313" i="3"/>
  <c r="R313" i="3"/>
  <c r="Q313" i="3"/>
  <c r="P313" i="3"/>
  <c r="O313" i="3"/>
  <c r="N313" i="3"/>
  <c r="M313" i="3"/>
  <c r="L313" i="3"/>
  <c r="K313" i="3"/>
  <c r="J313" i="3"/>
  <c r="I313" i="3"/>
  <c r="H313" i="3"/>
  <c r="G313" i="3"/>
  <c r="F313" i="3"/>
  <c r="E313" i="3"/>
  <c r="D313" i="3"/>
  <c r="AH303" i="3"/>
  <c r="AG303" i="3"/>
  <c r="AF303" i="3"/>
  <c r="AE303" i="3"/>
  <c r="AD303" i="3"/>
  <c r="AC303" i="3"/>
  <c r="AB303" i="3"/>
  <c r="AA303" i="3"/>
  <c r="Z303" i="3"/>
  <c r="Y303" i="3"/>
  <c r="X303" i="3"/>
  <c r="W303" i="3"/>
  <c r="V303" i="3"/>
  <c r="U303" i="3"/>
  <c r="T303" i="3"/>
  <c r="S303" i="3"/>
  <c r="R303" i="3"/>
  <c r="Q303" i="3"/>
  <c r="P303" i="3"/>
  <c r="O303" i="3"/>
  <c r="N303" i="3"/>
  <c r="M303" i="3"/>
  <c r="L303" i="3"/>
  <c r="K303" i="3"/>
  <c r="J303" i="3"/>
  <c r="I303" i="3"/>
  <c r="H303" i="3"/>
  <c r="G303" i="3"/>
  <c r="F303" i="3"/>
  <c r="E303" i="3"/>
  <c r="AH302" i="3"/>
  <c r="AG302" i="3"/>
  <c r="AF302" i="3"/>
  <c r="AE302" i="3"/>
  <c r="AD302" i="3"/>
  <c r="AC302" i="3"/>
  <c r="AB302" i="3"/>
  <c r="AA302" i="3"/>
  <c r="Z302" i="3"/>
  <c r="Y302" i="3"/>
  <c r="X302" i="3"/>
  <c r="W302" i="3"/>
  <c r="V302" i="3"/>
  <c r="U302" i="3"/>
  <c r="T302" i="3"/>
  <c r="S302" i="3"/>
  <c r="R302" i="3"/>
  <c r="Q302" i="3"/>
  <c r="P302" i="3"/>
  <c r="O302" i="3"/>
  <c r="N302" i="3"/>
  <c r="M302" i="3"/>
  <c r="L302" i="3"/>
  <c r="K302" i="3"/>
  <c r="J302" i="3"/>
  <c r="I302" i="3"/>
  <c r="H302" i="3"/>
  <c r="G302" i="3"/>
  <c r="F302" i="3"/>
  <c r="E302" i="3"/>
  <c r="AH301" i="3"/>
  <c r="AG301" i="3"/>
  <c r="AF301" i="3"/>
  <c r="AE301" i="3"/>
  <c r="AD301" i="3"/>
  <c r="AC301" i="3"/>
  <c r="AB301" i="3"/>
  <c r="AA301" i="3"/>
  <c r="Z301" i="3"/>
  <c r="Y301" i="3"/>
  <c r="X301" i="3"/>
  <c r="W301" i="3"/>
  <c r="V301" i="3"/>
  <c r="U301" i="3"/>
  <c r="T301" i="3"/>
  <c r="S301" i="3"/>
  <c r="R301" i="3"/>
  <c r="Q301" i="3"/>
  <c r="P301" i="3"/>
  <c r="O301" i="3"/>
  <c r="N301" i="3"/>
  <c r="M301" i="3"/>
  <c r="L301" i="3"/>
  <c r="K301" i="3"/>
  <c r="J301" i="3"/>
  <c r="I301" i="3"/>
  <c r="H301" i="3"/>
  <c r="G301" i="3"/>
  <c r="F301" i="3"/>
  <c r="E301" i="3"/>
  <c r="AH300" i="3"/>
  <c r="AG300" i="3"/>
  <c r="AF300" i="3"/>
  <c r="AE300" i="3"/>
  <c r="AD300" i="3"/>
  <c r="AC300" i="3"/>
  <c r="AB300" i="3"/>
  <c r="AA300" i="3"/>
  <c r="Z300" i="3"/>
  <c r="Y300" i="3"/>
  <c r="X300" i="3"/>
  <c r="W300" i="3"/>
  <c r="V300" i="3"/>
  <c r="U300" i="3"/>
  <c r="T300" i="3"/>
  <c r="S300" i="3"/>
  <c r="R300" i="3"/>
  <c r="Q300" i="3"/>
  <c r="P300" i="3"/>
  <c r="O300" i="3"/>
  <c r="N300" i="3"/>
  <c r="M300" i="3"/>
  <c r="L300" i="3"/>
  <c r="K300" i="3"/>
  <c r="J300" i="3"/>
  <c r="I300" i="3"/>
  <c r="H300" i="3"/>
  <c r="G300" i="3"/>
  <c r="F300" i="3"/>
  <c r="E300" i="3"/>
  <c r="AH299" i="3"/>
  <c r="AG299" i="3"/>
  <c r="AF299" i="3"/>
  <c r="AE299" i="3"/>
  <c r="AD299" i="3"/>
  <c r="AC299" i="3"/>
  <c r="AB299" i="3"/>
  <c r="AA299" i="3"/>
  <c r="Z299" i="3"/>
  <c r="Y299" i="3"/>
  <c r="X299" i="3"/>
  <c r="W299" i="3"/>
  <c r="V299" i="3"/>
  <c r="U299" i="3"/>
  <c r="T299" i="3"/>
  <c r="S299" i="3"/>
  <c r="R299" i="3"/>
  <c r="Q299" i="3"/>
  <c r="P299" i="3"/>
  <c r="O299" i="3"/>
  <c r="N299" i="3"/>
  <c r="M299" i="3"/>
  <c r="L299" i="3"/>
  <c r="K299" i="3"/>
  <c r="J299" i="3"/>
  <c r="I299" i="3"/>
  <c r="H299" i="3"/>
  <c r="G299" i="3"/>
  <c r="F299" i="3"/>
  <c r="E299" i="3"/>
  <c r="AH298" i="3"/>
  <c r="AG298" i="3"/>
  <c r="AF298" i="3"/>
  <c r="AE298" i="3"/>
  <c r="AD298" i="3"/>
  <c r="AC298" i="3"/>
  <c r="AB298" i="3"/>
  <c r="AA298" i="3"/>
  <c r="Z298" i="3"/>
  <c r="Y298" i="3"/>
  <c r="X298" i="3"/>
  <c r="W298" i="3"/>
  <c r="V298" i="3"/>
  <c r="U298" i="3"/>
  <c r="T298" i="3"/>
  <c r="S298" i="3"/>
  <c r="R298" i="3"/>
  <c r="Q298" i="3"/>
  <c r="P298" i="3"/>
  <c r="O298" i="3"/>
  <c r="N298" i="3"/>
  <c r="M298" i="3"/>
  <c r="L298" i="3"/>
  <c r="K298" i="3"/>
  <c r="J298" i="3"/>
  <c r="I298" i="3"/>
  <c r="H298" i="3"/>
  <c r="G298" i="3"/>
  <c r="F298" i="3"/>
  <c r="E298" i="3"/>
  <c r="AH297" i="3"/>
  <c r="AG297" i="3"/>
  <c r="AF297" i="3"/>
  <c r="AE297" i="3"/>
  <c r="AD297" i="3"/>
  <c r="AC297" i="3"/>
  <c r="AB297" i="3"/>
  <c r="AA297" i="3"/>
  <c r="Z297" i="3"/>
  <c r="Y297" i="3"/>
  <c r="X297" i="3"/>
  <c r="W297" i="3"/>
  <c r="V297" i="3"/>
  <c r="U297" i="3"/>
  <c r="T297" i="3"/>
  <c r="S297" i="3"/>
  <c r="R297" i="3"/>
  <c r="Q297" i="3"/>
  <c r="P297" i="3"/>
  <c r="O297" i="3"/>
  <c r="N297" i="3"/>
  <c r="M297" i="3"/>
  <c r="L297" i="3"/>
  <c r="K297" i="3"/>
  <c r="J297" i="3"/>
  <c r="I297" i="3"/>
  <c r="H297" i="3"/>
  <c r="G297" i="3"/>
  <c r="F297" i="3"/>
  <c r="E297" i="3"/>
  <c r="AH296" i="3"/>
  <c r="AG296" i="3"/>
  <c r="AF296" i="3"/>
  <c r="AE296" i="3"/>
  <c r="AD296" i="3"/>
  <c r="AC296" i="3"/>
  <c r="AB296" i="3"/>
  <c r="AA296" i="3"/>
  <c r="Z296" i="3"/>
  <c r="Y296" i="3"/>
  <c r="X296" i="3"/>
  <c r="W296" i="3"/>
  <c r="V296" i="3"/>
  <c r="U296" i="3"/>
  <c r="T296" i="3"/>
  <c r="S296" i="3"/>
  <c r="R296" i="3"/>
  <c r="Q296" i="3"/>
  <c r="P296" i="3"/>
  <c r="O296" i="3"/>
  <c r="N296" i="3"/>
  <c r="M296" i="3"/>
  <c r="L296" i="3"/>
  <c r="K296" i="3"/>
  <c r="J296" i="3"/>
  <c r="I296" i="3"/>
  <c r="H296" i="3"/>
  <c r="G296" i="3"/>
  <c r="F296" i="3"/>
  <c r="E296" i="3"/>
  <c r="AH295" i="3"/>
  <c r="AG295" i="3"/>
  <c r="AF295" i="3"/>
  <c r="AE295" i="3"/>
  <c r="AD295" i="3"/>
  <c r="AC295" i="3"/>
  <c r="AB295" i="3"/>
  <c r="AA295" i="3"/>
  <c r="Z295" i="3"/>
  <c r="Y295" i="3"/>
  <c r="X295" i="3"/>
  <c r="W295" i="3"/>
  <c r="V295" i="3"/>
  <c r="U295" i="3"/>
  <c r="T295" i="3"/>
  <c r="S295" i="3"/>
  <c r="R295" i="3"/>
  <c r="Q295" i="3"/>
  <c r="P295" i="3"/>
  <c r="O295" i="3"/>
  <c r="N295" i="3"/>
  <c r="M295" i="3"/>
  <c r="L295" i="3"/>
  <c r="K295" i="3"/>
  <c r="J295" i="3"/>
  <c r="I295" i="3"/>
  <c r="H295" i="3"/>
  <c r="G295" i="3"/>
  <c r="F295" i="3"/>
  <c r="E295" i="3"/>
  <c r="AH294" i="3"/>
  <c r="AG294" i="3"/>
  <c r="AF294" i="3"/>
  <c r="AE294" i="3"/>
  <c r="AD294" i="3"/>
  <c r="AC294" i="3"/>
  <c r="AB294" i="3"/>
  <c r="AA294" i="3"/>
  <c r="Z294" i="3"/>
  <c r="Y294" i="3"/>
  <c r="X294" i="3"/>
  <c r="W294" i="3"/>
  <c r="V294" i="3"/>
  <c r="U294" i="3"/>
  <c r="T294" i="3"/>
  <c r="S294" i="3"/>
  <c r="R294" i="3"/>
  <c r="Q294" i="3"/>
  <c r="P294" i="3"/>
  <c r="O294" i="3"/>
  <c r="N294" i="3"/>
  <c r="M294" i="3"/>
  <c r="L294" i="3"/>
  <c r="K294" i="3"/>
  <c r="J294" i="3"/>
  <c r="I294" i="3"/>
  <c r="H294" i="3"/>
  <c r="G294" i="3"/>
  <c r="F294" i="3"/>
  <c r="E294" i="3"/>
  <c r="AH293" i="3"/>
  <c r="AG293" i="3"/>
  <c r="AF293" i="3"/>
  <c r="AE293" i="3"/>
  <c r="AD293" i="3"/>
  <c r="AC293" i="3"/>
  <c r="AB293" i="3"/>
  <c r="AA293" i="3"/>
  <c r="Z293" i="3"/>
  <c r="Y293" i="3"/>
  <c r="X293" i="3"/>
  <c r="W293" i="3"/>
  <c r="V293" i="3"/>
  <c r="U293" i="3"/>
  <c r="T293" i="3"/>
  <c r="S293" i="3"/>
  <c r="R293" i="3"/>
  <c r="Q293" i="3"/>
  <c r="P293" i="3"/>
  <c r="O293" i="3"/>
  <c r="N293" i="3"/>
  <c r="M293" i="3"/>
  <c r="L293" i="3"/>
  <c r="K293" i="3"/>
  <c r="J293" i="3"/>
  <c r="I293" i="3"/>
  <c r="H293" i="3"/>
  <c r="G293" i="3"/>
  <c r="F293" i="3"/>
  <c r="E293" i="3"/>
  <c r="AH288" i="3"/>
  <c r="AH287" i="3"/>
  <c r="AH286" i="3"/>
  <c r="AH285" i="3"/>
  <c r="AH284" i="3"/>
  <c r="AH283" i="3"/>
  <c r="AH282" i="3"/>
  <c r="AH281" i="3"/>
  <c r="AH280" i="3"/>
  <c r="AH279" i="3"/>
  <c r="AH289" i="3"/>
  <c r="AG289" i="3"/>
  <c r="AF289" i="3"/>
  <c r="AE289" i="3"/>
  <c r="AD289" i="3"/>
  <c r="AC289" i="3"/>
  <c r="AB289" i="3"/>
  <c r="AA289" i="3"/>
  <c r="Z289" i="3"/>
  <c r="Y289" i="3"/>
  <c r="X289" i="3"/>
  <c r="W289" i="3"/>
  <c r="V289" i="3"/>
  <c r="U289" i="3"/>
  <c r="T289" i="3"/>
  <c r="S289" i="3"/>
  <c r="R289" i="3"/>
  <c r="Q289" i="3"/>
  <c r="P289" i="3"/>
  <c r="O289" i="3"/>
  <c r="N289" i="3"/>
  <c r="M289" i="3"/>
  <c r="L289" i="3"/>
  <c r="K289" i="3"/>
  <c r="J289" i="3"/>
  <c r="I289" i="3"/>
  <c r="H289" i="3"/>
  <c r="G289" i="3"/>
  <c r="F289" i="3"/>
  <c r="E289" i="3"/>
  <c r="AG288" i="3"/>
  <c r="AF288" i="3"/>
  <c r="AE288" i="3"/>
  <c r="AD288" i="3"/>
  <c r="AC288" i="3"/>
  <c r="AB288" i="3"/>
  <c r="AA288" i="3"/>
  <c r="Z288" i="3"/>
  <c r="Y288" i="3"/>
  <c r="X288" i="3"/>
  <c r="W288" i="3"/>
  <c r="V288" i="3"/>
  <c r="U288" i="3"/>
  <c r="T288" i="3"/>
  <c r="S288" i="3"/>
  <c r="R288" i="3"/>
  <c r="Q288" i="3"/>
  <c r="P288" i="3"/>
  <c r="O288" i="3"/>
  <c r="N288" i="3"/>
  <c r="M288" i="3"/>
  <c r="L288" i="3"/>
  <c r="K288" i="3"/>
  <c r="J288" i="3"/>
  <c r="I288" i="3"/>
  <c r="H288" i="3"/>
  <c r="G288" i="3"/>
  <c r="F288" i="3"/>
  <c r="E288" i="3"/>
  <c r="D288" i="3"/>
  <c r="AG287" i="3"/>
  <c r="AF287" i="3"/>
  <c r="AE287" i="3"/>
  <c r="AD287" i="3"/>
  <c r="AC287" i="3"/>
  <c r="AB287" i="3"/>
  <c r="AA287" i="3"/>
  <c r="Z287" i="3"/>
  <c r="Y287" i="3"/>
  <c r="X287" i="3"/>
  <c r="W287" i="3"/>
  <c r="V287" i="3"/>
  <c r="U287" i="3"/>
  <c r="T287" i="3"/>
  <c r="S287" i="3"/>
  <c r="R287" i="3"/>
  <c r="Q287" i="3"/>
  <c r="P287" i="3"/>
  <c r="O287" i="3"/>
  <c r="N287" i="3"/>
  <c r="M287" i="3"/>
  <c r="L287" i="3"/>
  <c r="K287" i="3"/>
  <c r="J287" i="3"/>
  <c r="I287" i="3"/>
  <c r="H287" i="3"/>
  <c r="G287" i="3"/>
  <c r="F287" i="3"/>
  <c r="E287" i="3"/>
  <c r="D287" i="3"/>
  <c r="AG286" i="3"/>
  <c r="AF286" i="3"/>
  <c r="AE286" i="3"/>
  <c r="AD286" i="3"/>
  <c r="AC286" i="3"/>
  <c r="AB286" i="3"/>
  <c r="AA286" i="3"/>
  <c r="Z286" i="3"/>
  <c r="Y286" i="3"/>
  <c r="X286" i="3"/>
  <c r="W286" i="3"/>
  <c r="V286" i="3"/>
  <c r="U286" i="3"/>
  <c r="T286" i="3"/>
  <c r="S286" i="3"/>
  <c r="R286" i="3"/>
  <c r="Q286" i="3"/>
  <c r="P286" i="3"/>
  <c r="O286" i="3"/>
  <c r="N286" i="3"/>
  <c r="M286" i="3"/>
  <c r="L286" i="3"/>
  <c r="K286" i="3"/>
  <c r="J286" i="3"/>
  <c r="I286" i="3"/>
  <c r="H286" i="3"/>
  <c r="G286" i="3"/>
  <c r="F286" i="3"/>
  <c r="E286" i="3"/>
  <c r="D286" i="3"/>
  <c r="AG285" i="3"/>
  <c r="AF285" i="3"/>
  <c r="AE285" i="3"/>
  <c r="AD285" i="3"/>
  <c r="AC285" i="3"/>
  <c r="AB285" i="3"/>
  <c r="AA285" i="3"/>
  <c r="Z285" i="3"/>
  <c r="Y285" i="3"/>
  <c r="X285" i="3"/>
  <c r="W285" i="3"/>
  <c r="V285" i="3"/>
  <c r="U285" i="3"/>
  <c r="T285" i="3"/>
  <c r="S285" i="3"/>
  <c r="R285" i="3"/>
  <c r="Q285" i="3"/>
  <c r="P285" i="3"/>
  <c r="O285" i="3"/>
  <c r="N285" i="3"/>
  <c r="M285" i="3"/>
  <c r="L285" i="3"/>
  <c r="K285" i="3"/>
  <c r="J285" i="3"/>
  <c r="I285" i="3"/>
  <c r="H285" i="3"/>
  <c r="G285" i="3"/>
  <c r="F285" i="3"/>
  <c r="E285" i="3"/>
  <c r="D285" i="3"/>
  <c r="AG284" i="3"/>
  <c r="AF284" i="3"/>
  <c r="AE284" i="3"/>
  <c r="AD284" i="3"/>
  <c r="AC284" i="3"/>
  <c r="AB284" i="3"/>
  <c r="AA284" i="3"/>
  <c r="Z284" i="3"/>
  <c r="Y284" i="3"/>
  <c r="X284" i="3"/>
  <c r="W284" i="3"/>
  <c r="V284" i="3"/>
  <c r="U284" i="3"/>
  <c r="T284" i="3"/>
  <c r="S284" i="3"/>
  <c r="R284" i="3"/>
  <c r="Q284" i="3"/>
  <c r="P284" i="3"/>
  <c r="O284" i="3"/>
  <c r="N284" i="3"/>
  <c r="M284" i="3"/>
  <c r="L284" i="3"/>
  <c r="K284" i="3"/>
  <c r="J284" i="3"/>
  <c r="I284" i="3"/>
  <c r="H284" i="3"/>
  <c r="G284" i="3"/>
  <c r="F284" i="3"/>
  <c r="E284" i="3"/>
  <c r="D284" i="3"/>
  <c r="AG283" i="3"/>
  <c r="AF283" i="3"/>
  <c r="AE283" i="3"/>
  <c r="AD283" i="3"/>
  <c r="AC283" i="3"/>
  <c r="AB283" i="3"/>
  <c r="AA283" i="3"/>
  <c r="Z283" i="3"/>
  <c r="Y283" i="3"/>
  <c r="X283" i="3"/>
  <c r="W283" i="3"/>
  <c r="V283" i="3"/>
  <c r="U283" i="3"/>
  <c r="T283" i="3"/>
  <c r="S283" i="3"/>
  <c r="R283" i="3"/>
  <c r="Q283" i="3"/>
  <c r="P283" i="3"/>
  <c r="O283" i="3"/>
  <c r="N283" i="3"/>
  <c r="M283" i="3"/>
  <c r="L283" i="3"/>
  <c r="K283" i="3"/>
  <c r="J283" i="3"/>
  <c r="I283" i="3"/>
  <c r="H283" i="3"/>
  <c r="G283" i="3"/>
  <c r="F283" i="3"/>
  <c r="E283" i="3"/>
  <c r="D283" i="3"/>
  <c r="AG282" i="3"/>
  <c r="AF282" i="3"/>
  <c r="AE282" i="3"/>
  <c r="AD282" i="3"/>
  <c r="AC282" i="3"/>
  <c r="AB282" i="3"/>
  <c r="AA282" i="3"/>
  <c r="Z282" i="3"/>
  <c r="Y282" i="3"/>
  <c r="X282" i="3"/>
  <c r="W282" i="3"/>
  <c r="V282" i="3"/>
  <c r="U282" i="3"/>
  <c r="T282" i="3"/>
  <c r="S282" i="3"/>
  <c r="R282" i="3"/>
  <c r="Q282" i="3"/>
  <c r="P282" i="3"/>
  <c r="O282" i="3"/>
  <c r="N282" i="3"/>
  <c r="M282" i="3"/>
  <c r="L282" i="3"/>
  <c r="K282" i="3"/>
  <c r="J282" i="3"/>
  <c r="I282" i="3"/>
  <c r="H282" i="3"/>
  <c r="G282" i="3"/>
  <c r="F282" i="3"/>
  <c r="E282" i="3"/>
  <c r="D282" i="3"/>
  <c r="AG281" i="3"/>
  <c r="AF281" i="3"/>
  <c r="AE281" i="3"/>
  <c r="AD281" i="3"/>
  <c r="AC281" i="3"/>
  <c r="AB281" i="3"/>
  <c r="AA281" i="3"/>
  <c r="Z281" i="3"/>
  <c r="Y281" i="3"/>
  <c r="X281" i="3"/>
  <c r="W281" i="3"/>
  <c r="V281" i="3"/>
  <c r="U281" i="3"/>
  <c r="T281" i="3"/>
  <c r="S281" i="3"/>
  <c r="R281" i="3"/>
  <c r="Q281" i="3"/>
  <c r="P281" i="3"/>
  <c r="O281" i="3"/>
  <c r="N281" i="3"/>
  <c r="M281" i="3"/>
  <c r="L281" i="3"/>
  <c r="K281" i="3"/>
  <c r="J281" i="3"/>
  <c r="I281" i="3"/>
  <c r="H281" i="3"/>
  <c r="G281" i="3"/>
  <c r="F281" i="3"/>
  <c r="E281" i="3"/>
  <c r="D281" i="3"/>
  <c r="AG280" i="3"/>
  <c r="AF280" i="3"/>
  <c r="AE280" i="3"/>
  <c r="AD280" i="3"/>
  <c r="AC280" i="3"/>
  <c r="AB280" i="3"/>
  <c r="AA280" i="3"/>
  <c r="Z280" i="3"/>
  <c r="Y280" i="3"/>
  <c r="X280" i="3"/>
  <c r="W280" i="3"/>
  <c r="V280" i="3"/>
  <c r="U280" i="3"/>
  <c r="T280" i="3"/>
  <c r="S280" i="3"/>
  <c r="R280" i="3"/>
  <c r="Q280" i="3"/>
  <c r="P280" i="3"/>
  <c r="O280" i="3"/>
  <c r="N280" i="3"/>
  <c r="M280" i="3"/>
  <c r="L280" i="3"/>
  <c r="K280" i="3"/>
  <c r="J280" i="3"/>
  <c r="I280" i="3"/>
  <c r="H280" i="3"/>
  <c r="G280" i="3"/>
  <c r="F280" i="3"/>
  <c r="E280" i="3"/>
  <c r="D280" i="3"/>
  <c r="AG279" i="3"/>
  <c r="AF279" i="3"/>
  <c r="AE279" i="3"/>
  <c r="AD279" i="3"/>
  <c r="AC279" i="3"/>
  <c r="AB279" i="3"/>
  <c r="AA279" i="3"/>
  <c r="Z279" i="3"/>
  <c r="Y279" i="3"/>
  <c r="X279" i="3"/>
  <c r="W279" i="3"/>
  <c r="V279" i="3"/>
  <c r="U279" i="3"/>
  <c r="T279" i="3"/>
  <c r="S279" i="3"/>
  <c r="R279" i="3"/>
  <c r="Q279" i="3"/>
  <c r="P279" i="3"/>
  <c r="O279" i="3"/>
  <c r="N279" i="3"/>
  <c r="M279" i="3"/>
  <c r="L279" i="3"/>
  <c r="K279" i="3"/>
  <c r="J279" i="3"/>
  <c r="I279" i="3"/>
  <c r="H279" i="3"/>
  <c r="G279" i="3"/>
  <c r="F279" i="3"/>
  <c r="E279" i="3"/>
  <c r="D279" i="3"/>
  <c r="AG274" i="3"/>
  <c r="AF274" i="3"/>
  <c r="AE274" i="3"/>
  <c r="AD274" i="3"/>
  <c r="AC274" i="3"/>
  <c r="AB274" i="3"/>
  <c r="AA274" i="3"/>
  <c r="Z274" i="3"/>
  <c r="Y274" i="3"/>
  <c r="X274" i="3"/>
  <c r="W274" i="3"/>
  <c r="V274" i="3"/>
  <c r="U274" i="3"/>
  <c r="T274" i="3"/>
  <c r="S274" i="3"/>
  <c r="R274" i="3"/>
  <c r="Q274" i="3"/>
  <c r="P274" i="3"/>
  <c r="O274" i="3"/>
  <c r="N274" i="3"/>
  <c r="M274" i="3"/>
  <c r="L274" i="3"/>
  <c r="K274" i="3"/>
  <c r="J274" i="3"/>
  <c r="I274" i="3"/>
  <c r="H274" i="3"/>
  <c r="G274" i="3"/>
  <c r="F274" i="3"/>
  <c r="E274" i="3"/>
  <c r="D274" i="3"/>
  <c r="AG273" i="3"/>
  <c r="AF273" i="3"/>
  <c r="AE273" i="3"/>
  <c r="AD273" i="3"/>
  <c r="AC273" i="3"/>
  <c r="AB273" i="3"/>
  <c r="AA273" i="3"/>
  <c r="Z273" i="3"/>
  <c r="Y273" i="3"/>
  <c r="X273" i="3"/>
  <c r="W273" i="3"/>
  <c r="V273" i="3"/>
  <c r="U273" i="3"/>
  <c r="T273" i="3"/>
  <c r="S273" i="3"/>
  <c r="R273" i="3"/>
  <c r="Q273" i="3"/>
  <c r="P273" i="3"/>
  <c r="O273" i="3"/>
  <c r="N273" i="3"/>
  <c r="M273" i="3"/>
  <c r="L273" i="3"/>
  <c r="K273" i="3"/>
  <c r="J273" i="3"/>
  <c r="I273" i="3"/>
  <c r="H273" i="3"/>
  <c r="G273" i="3"/>
  <c r="F273" i="3"/>
  <c r="E273" i="3"/>
  <c r="D273" i="3"/>
  <c r="AG272" i="3"/>
  <c r="AF272" i="3"/>
  <c r="AE272" i="3"/>
  <c r="AD272" i="3"/>
  <c r="AC272" i="3"/>
  <c r="AB272" i="3"/>
  <c r="AA272" i="3"/>
  <c r="Z272" i="3"/>
  <c r="Y272" i="3"/>
  <c r="X272" i="3"/>
  <c r="W272" i="3"/>
  <c r="V272" i="3"/>
  <c r="U272" i="3"/>
  <c r="T272" i="3"/>
  <c r="S272" i="3"/>
  <c r="R272" i="3"/>
  <c r="Q272" i="3"/>
  <c r="P272" i="3"/>
  <c r="O272" i="3"/>
  <c r="N272" i="3"/>
  <c r="M272" i="3"/>
  <c r="L272" i="3"/>
  <c r="K272" i="3"/>
  <c r="J272" i="3"/>
  <c r="I272" i="3"/>
  <c r="H272" i="3"/>
  <c r="G272" i="3"/>
  <c r="F272" i="3"/>
  <c r="E272" i="3"/>
  <c r="D272" i="3"/>
  <c r="AG271" i="3"/>
  <c r="AF271" i="3"/>
  <c r="AE271" i="3"/>
  <c r="AD271" i="3"/>
  <c r="AC271" i="3"/>
  <c r="AB271" i="3"/>
  <c r="AA271" i="3"/>
  <c r="Z271" i="3"/>
  <c r="Y271" i="3"/>
  <c r="X271" i="3"/>
  <c r="W271" i="3"/>
  <c r="V271" i="3"/>
  <c r="U271" i="3"/>
  <c r="T271" i="3"/>
  <c r="S271" i="3"/>
  <c r="R271" i="3"/>
  <c r="Q271" i="3"/>
  <c r="P271" i="3"/>
  <c r="O271" i="3"/>
  <c r="N271" i="3"/>
  <c r="M271" i="3"/>
  <c r="L271" i="3"/>
  <c r="K271" i="3"/>
  <c r="J271" i="3"/>
  <c r="I271" i="3"/>
  <c r="H271" i="3"/>
  <c r="G271" i="3"/>
  <c r="F271" i="3"/>
  <c r="E271" i="3"/>
  <c r="D271" i="3"/>
  <c r="AG270" i="3"/>
  <c r="AF270" i="3"/>
  <c r="AE270" i="3"/>
  <c r="AD270" i="3"/>
  <c r="AC270" i="3"/>
  <c r="AB270" i="3"/>
  <c r="AA270" i="3"/>
  <c r="Z270" i="3"/>
  <c r="Y270" i="3"/>
  <c r="X270" i="3"/>
  <c r="W270" i="3"/>
  <c r="V270" i="3"/>
  <c r="U270" i="3"/>
  <c r="T270" i="3"/>
  <c r="S270" i="3"/>
  <c r="R270" i="3"/>
  <c r="Q270" i="3"/>
  <c r="P270" i="3"/>
  <c r="O270" i="3"/>
  <c r="N270" i="3"/>
  <c r="M270" i="3"/>
  <c r="L270" i="3"/>
  <c r="K270" i="3"/>
  <c r="J270" i="3"/>
  <c r="I270" i="3"/>
  <c r="H270" i="3"/>
  <c r="G270" i="3"/>
  <c r="F270" i="3"/>
  <c r="E270" i="3"/>
  <c r="D270" i="3"/>
  <c r="AG269" i="3"/>
  <c r="AF269" i="3"/>
  <c r="AE269" i="3"/>
  <c r="AD269" i="3"/>
  <c r="AC269" i="3"/>
  <c r="AB269" i="3"/>
  <c r="AA269" i="3"/>
  <c r="Z269" i="3"/>
  <c r="Y269" i="3"/>
  <c r="X269" i="3"/>
  <c r="W269" i="3"/>
  <c r="V269" i="3"/>
  <c r="U269" i="3"/>
  <c r="T269" i="3"/>
  <c r="S269" i="3"/>
  <c r="R269" i="3"/>
  <c r="Q269" i="3"/>
  <c r="P269" i="3"/>
  <c r="O269" i="3"/>
  <c r="N269" i="3"/>
  <c r="M269" i="3"/>
  <c r="L269" i="3"/>
  <c r="K269" i="3"/>
  <c r="J269" i="3"/>
  <c r="I269" i="3"/>
  <c r="H269" i="3"/>
  <c r="G269" i="3"/>
  <c r="F269" i="3"/>
  <c r="E269" i="3"/>
  <c r="D269" i="3"/>
  <c r="AG268" i="3"/>
  <c r="AF268" i="3"/>
  <c r="AE268" i="3"/>
  <c r="AD268" i="3"/>
  <c r="AC268" i="3"/>
  <c r="AB268" i="3"/>
  <c r="AA268" i="3"/>
  <c r="Z268" i="3"/>
  <c r="Y268" i="3"/>
  <c r="X268" i="3"/>
  <c r="W268" i="3"/>
  <c r="V268" i="3"/>
  <c r="U268" i="3"/>
  <c r="T268" i="3"/>
  <c r="S268" i="3"/>
  <c r="R268" i="3"/>
  <c r="Q268" i="3"/>
  <c r="P268" i="3"/>
  <c r="O268" i="3"/>
  <c r="N268" i="3"/>
  <c r="M268" i="3"/>
  <c r="L268" i="3"/>
  <c r="K268" i="3"/>
  <c r="J268" i="3"/>
  <c r="I268" i="3"/>
  <c r="H268" i="3"/>
  <c r="G268" i="3"/>
  <c r="F268" i="3"/>
  <c r="E268" i="3"/>
  <c r="D268" i="3"/>
  <c r="AG267" i="3"/>
  <c r="AF267" i="3"/>
  <c r="AE267" i="3"/>
  <c r="AD267" i="3"/>
  <c r="AC267" i="3"/>
  <c r="AB267" i="3"/>
  <c r="AA267" i="3"/>
  <c r="Z267" i="3"/>
  <c r="Y267" i="3"/>
  <c r="X267" i="3"/>
  <c r="W267" i="3"/>
  <c r="V267" i="3"/>
  <c r="U267" i="3"/>
  <c r="T267" i="3"/>
  <c r="S267" i="3"/>
  <c r="R267" i="3"/>
  <c r="Q267" i="3"/>
  <c r="P267" i="3"/>
  <c r="O267" i="3"/>
  <c r="N267" i="3"/>
  <c r="M267" i="3"/>
  <c r="L267" i="3"/>
  <c r="K267" i="3"/>
  <c r="J267" i="3"/>
  <c r="I267" i="3"/>
  <c r="H267" i="3"/>
  <c r="G267" i="3"/>
  <c r="F267" i="3"/>
  <c r="E267" i="3"/>
  <c r="D267" i="3"/>
  <c r="AG266" i="3"/>
  <c r="AF266" i="3"/>
  <c r="AE266" i="3"/>
  <c r="AD266" i="3"/>
  <c r="AC266" i="3"/>
  <c r="AB266" i="3"/>
  <c r="AA266" i="3"/>
  <c r="Z266" i="3"/>
  <c r="Y266" i="3"/>
  <c r="X266" i="3"/>
  <c r="W266" i="3"/>
  <c r="V266" i="3"/>
  <c r="U266" i="3"/>
  <c r="T266" i="3"/>
  <c r="S266" i="3"/>
  <c r="R266" i="3"/>
  <c r="Q266" i="3"/>
  <c r="P266" i="3"/>
  <c r="O266" i="3"/>
  <c r="N266" i="3"/>
  <c r="M266" i="3"/>
  <c r="L266" i="3"/>
  <c r="K266" i="3"/>
  <c r="J266" i="3"/>
  <c r="I266" i="3"/>
  <c r="H266" i="3"/>
  <c r="G266" i="3"/>
  <c r="F266" i="3"/>
  <c r="E266" i="3"/>
  <c r="D266" i="3"/>
  <c r="AG265" i="3"/>
  <c r="AF265" i="3"/>
  <c r="AE265" i="3"/>
  <c r="AD265" i="3"/>
  <c r="AC265" i="3"/>
  <c r="AB265" i="3"/>
  <c r="AA265" i="3"/>
  <c r="Z265" i="3"/>
  <c r="Y265" i="3"/>
  <c r="X265" i="3"/>
  <c r="W265" i="3"/>
  <c r="V265" i="3"/>
  <c r="U265" i="3"/>
  <c r="T265" i="3"/>
  <c r="S265" i="3"/>
  <c r="R265" i="3"/>
  <c r="Q265" i="3"/>
  <c r="P265" i="3"/>
  <c r="O265" i="3"/>
  <c r="N265" i="3"/>
  <c r="M265" i="3"/>
  <c r="L265" i="3"/>
  <c r="K265" i="3"/>
  <c r="J265" i="3"/>
  <c r="I265" i="3"/>
  <c r="H265" i="3"/>
  <c r="G265" i="3"/>
  <c r="F265" i="3"/>
  <c r="E265" i="3"/>
  <c r="D265" i="3"/>
  <c r="AG261" i="3"/>
  <c r="AF261" i="3"/>
  <c r="AE261" i="3"/>
  <c r="AD261" i="3"/>
  <c r="AC261" i="3"/>
  <c r="AB261" i="3"/>
  <c r="AA261" i="3"/>
  <c r="Z261" i="3"/>
  <c r="Y261" i="3"/>
  <c r="X261" i="3"/>
  <c r="W261" i="3"/>
  <c r="V261" i="3"/>
  <c r="U261" i="3"/>
  <c r="T261" i="3"/>
  <c r="S261" i="3"/>
  <c r="R261" i="3"/>
  <c r="Q261" i="3"/>
  <c r="P261" i="3"/>
  <c r="O261" i="3"/>
  <c r="N261" i="3"/>
  <c r="M261" i="3"/>
  <c r="L261" i="3"/>
  <c r="K261" i="3"/>
  <c r="J261" i="3"/>
  <c r="I261" i="3"/>
  <c r="H261" i="3"/>
  <c r="G261" i="3"/>
  <c r="F261" i="3"/>
  <c r="E261" i="3"/>
  <c r="D261" i="3"/>
  <c r="C261" i="3"/>
  <c r="B261" i="3"/>
  <c r="AG260" i="3"/>
  <c r="AF260" i="3"/>
  <c r="AE260" i="3"/>
  <c r="AD260" i="3"/>
  <c r="AC260" i="3"/>
  <c r="AB260" i="3"/>
  <c r="AA260" i="3"/>
  <c r="Z260" i="3"/>
  <c r="Y260" i="3"/>
  <c r="X260" i="3"/>
  <c r="W260" i="3"/>
  <c r="V260" i="3"/>
  <c r="U260" i="3"/>
  <c r="T260" i="3"/>
  <c r="S260" i="3"/>
  <c r="R260" i="3"/>
  <c r="Q260" i="3"/>
  <c r="P260" i="3"/>
  <c r="O260" i="3"/>
  <c r="N260" i="3"/>
  <c r="M260" i="3"/>
  <c r="L260" i="3"/>
  <c r="K260" i="3"/>
  <c r="J260" i="3"/>
  <c r="I260" i="3"/>
  <c r="H260" i="3"/>
  <c r="G260" i="3"/>
  <c r="F260" i="3"/>
  <c r="E260" i="3"/>
  <c r="D260" i="3"/>
  <c r="C260" i="3"/>
  <c r="B260" i="3"/>
  <c r="AG259" i="3"/>
  <c r="AF259" i="3"/>
  <c r="AE259" i="3"/>
  <c r="AD259" i="3"/>
  <c r="AC259" i="3"/>
  <c r="AB259" i="3"/>
  <c r="AA259" i="3"/>
  <c r="Z259" i="3"/>
  <c r="Y259" i="3"/>
  <c r="X259" i="3"/>
  <c r="W259" i="3"/>
  <c r="V259" i="3"/>
  <c r="U259" i="3"/>
  <c r="T259" i="3"/>
  <c r="S259" i="3"/>
  <c r="R259" i="3"/>
  <c r="Q259" i="3"/>
  <c r="P259" i="3"/>
  <c r="O259" i="3"/>
  <c r="N259" i="3"/>
  <c r="M259" i="3"/>
  <c r="L259" i="3"/>
  <c r="K259" i="3"/>
  <c r="J259" i="3"/>
  <c r="I259" i="3"/>
  <c r="H259" i="3"/>
  <c r="G259" i="3"/>
  <c r="F259" i="3"/>
  <c r="E259" i="3"/>
  <c r="D259" i="3"/>
  <c r="C259" i="3"/>
  <c r="B259" i="3"/>
  <c r="AG258" i="3"/>
  <c r="AF258" i="3"/>
  <c r="AE258" i="3"/>
  <c r="AD258" i="3"/>
  <c r="AC258" i="3"/>
  <c r="AB258" i="3"/>
  <c r="AA258" i="3"/>
  <c r="Z258" i="3"/>
  <c r="Y258" i="3"/>
  <c r="X258" i="3"/>
  <c r="W258" i="3"/>
  <c r="V258" i="3"/>
  <c r="U258" i="3"/>
  <c r="T258" i="3"/>
  <c r="S258" i="3"/>
  <c r="R258" i="3"/>
  <c r="Q258" i="3"/>
  <c r="P258" i="3"/>
  <c r="O258" i="3"/>
  <c r="N258" i="3"/>
  <c r="M258" i="3"/>
  <c r="L258" i="3"/>
  <c r="K258" i="3"/>
  <c r="J258" i="3"/>
  <c r="I258" i="3"/>
  <c r="H258" i="3"/>
  <c r="G258" i="3"/>
  <c r="F258" i="3"/>
  <c r="E258" i="3"/>
  <c r="D258" i="3"/>
  <c r="C258" i="3"/>
  <c r="B258" i="3"/>
  <c r="AG257" i="3"/>
  <c r="AF257" i="3"/>
  <c r="AE257" i="3"/>
  <c r="AD257" i="3"/>
  <c r="AC257" i="3"/>
  <c r="AB257" i="3"/>
  <c r="AA257" i="3"/>
  <c r="Z257" i="3"/>
  <c r="Y257" i="3"/>
  <c r="X257" i="3"/>
  <c r="W257" i="3"/>
  <c r="V257" i="3"/>
  <c r="U257" i="3"/>
  <c r="T257" i="3"/>
  <c r="S257" i="3"/>
  <c r="R257" i="3"/>
  <c r="Q257" i="3"/>
  <c r="P257" i="3"/>
  <c r="O257" i="3"/>
  <c r="N257" i="3"/>
  <c r="M257" i="3"/>
  <c r="L257" i="3"/>
  <c r="K257" i="3"/>
  <c r="J257" i="3"/>
  <c r="I257" i="3"/>
  <c r="H257" i="3"/>
  <c r="G257" i="3"/>
  <c r="F257" i="3"/>
  <c r="E257" i="3"/>
  <c r="D257" i="3"/>
  <c r="C257" i="3"/>
  <c r="B257" i="3"/>
  <c r="AG256" i="3"/>
  <c r="AF256" i="3"/>
  <c r="AE256" i="3"/>
  <c r="AD256" i="3"/>
  <c r="AC256" i="3"/>
  <c r="AB256" i="3"/>
  <c r="AA256" i="3"/>
  <c r="Z256" i="3"/>
  <c r="Y256" i="3"/>
  <c r="X256" i="3"/>
  <c r="W256" i="3"/>
  <c r="V256" i="3"/>
  <c r="U256" i="3"/>
  <c r="T256" i="3"/>
  <c r="S256" i="3"/>
  <c r="R256" i="3"/>
  <c r="Q256" i="3"/>
  <c r="P256" i="3"/>
  <c r="O256" i="3"/>
  <c r="N256" i="3"/>
  <c r="M256" i="3"/>
  <c r="L256" i="3"/>
  <c r="K256" i="3"/>
  <c r="J256" i="3"/>
  <c r="I256" i="3"/>
  <c r="H256" i="3"/>
  <c r="G256" i="3"/>
  <c r="F256" i="3"/>
  <c r="E256" i="3"/>
  <c r="D256" i="3"/>
  <c r="C256" i="3"/>
  <c r="B256" i="3"/>
  <c r="AG255" i="3"/>
  <c r="AF255" i="3"/>
  <c r="AE255" i="3"/>
  <c r="AD255" i="3"/>
  <c r="AC255" i="3"/>
  <c r="AB255" i="3"/>
  <c r="AA255" i="3"/>
  <c r="Z255" i="3"/>
  <c r="Y255" i="3"/>
  <c r="X255" i="3"/>
  <c r="W255" i="3"/>
  <c r="V255" i="3"/>
  <c r="U255" i="3"/>
  <c r="T255" i="3"/>
  <c r="S255" i="3"/>
  <c r="R255" i="3"/>
  <c r="Q255" i="3"/>
  <c r="P255" i="3"/>
  <c r="O255" i="3"/>
  <c r="N255" i="3"/>
  <c r="M255" i="3"/>
  <c r="L255" i="3"/>
  <c r="K255" i="3"/>
  <c r="J255" i="3"/>
  <c r="I255" i="3"/>
  <c r="H255" i="3"/>
  <c r="G255" i="3"/>
  <c r="F255" i="3"/>
  <c r="E255" i="3"/>
  <c r="D255" i="3"/>
  <c r="C255" i="3"/>
  <c r="B255" i="3"/>
  <c r="AG254" i="3"/>
  <c r="AF254" i="3"/>
  <c r="AE254" i="3"/>
  <c r="AD254" i="3"/>
  <c r="AC254" i="3"/>
  <c r="AB254" i="3"/>
  <c r="AA254" i="3"/>
  <c r="Z254" i="3"/>
  <c r="Y254" i="3"/>
  <c r="X254" i="3"/>
  <c r="W254" i="3"/>
  <c r="V254" i="3"/>
  <c r="U254" i="3"/>
  <c r="T254" i="3"/>
  <c r="S254" i="3"/>
  <c r="R254" i="3"/>
  <c r="Q254" i="3"/>
  <c r="P254" i="3"/>
  <c r="O254" i="3"/>
  <c r="N254" i="3"/>
  <c r="M254" i="3"/>
  <c r="L254" i="3"/>
  <c r="K254" i="3"/>
  <c r="J254" i="3"/>
  <c r="I254" i="3"/>
  <c r="H254" i="3"/>
  <c r="G254" i="3"/>
  <c r="F254" i="3"/>
  <c r="E254" i="3"/>
  <c r="D254" i="3"/>
  <c r="C254" i="3"/>
  <c r="B254" i="3"/>
  <c r="AG253" i="3"/>
  <c r="AF253" i="3"/>
  <c r="AE253" i="3"/>
  <c r="AD253" i="3"/>
  <c r="AC253" i="3"/>
  <c r="AB253" i="3"/>
  <c r="AA253" i="3"/>
  <c r="Z253" i="3"/>
  <c r="Y253" i="3"/>
  <c r="X253" i="3"/>
  <c r="W253" i="3"/>
  <c r="V253" i="3"/>
  <c r="U253" i="3"/>
  <c r="T253" i="3"/>
  <c r="S253" i="3"/>
  <c r="R253" i="3"/>
  <c r="Q253" i="3"/>
  <c r="P253" i="3"/>
  <c r="O253" i="3"/>
  <c r="N253" i="3"/>
  <c r="M253" i="3"/>
  <c r="L253" i="3"/>
  <c r="K253" i="3"/>
  <c r="J253" i="3"/>
  <c r="I253" i="3"/>
  <c r="H253" i="3"/>
  <c r="G253" i="3"/>
  <c r="F253" i="3"/>
  <c r="E253" i="3"/>
  <c r="D253" i="3"/>
  <c r="C253" i="3"/>
  <c r="B253" i="3"/>
  <c r="H252" i="3"/>
  <c r="G252" i="3"/>
  <c r="F252" i="3"/>
  <c r="E252" i="3"/>
  <c r="D252" i="3"/>
  <c r="C252" i="3"/>
  <c r="B252" i="3"/>
  <c r="F240" i="4"/>
  <c r="D302" i="3" s="1"/>
  <c r="F239" i="4"/>
  <c r="D301" i="3" s="1"/>
  <c r="F238" i="4"/>
  <c r="D300" i="3" s="1"/>
  <c r="F237" i="4"/>
  <c r="D299" i="3" s="1"/>
  <c r="F236" i="4"/>
  <c r="D298" i="3" s="1"/>
  <c r="F235" i="4"/>
  <c r="D297" i="3" s="1"/>
  <c r="F234" i="4"/>
  <c r="D296" i="3" s="1"/>
  <c r="F233" i="4"/>
  <c r="D295" i="3" s="1"/>
  <c r="F232" i="4"/>
  <c r="D294" i="3" s="1"/>
  <c r="F231" i="4"/>
  <c r="D293" i="3" s="1"/>
  <c r="E212" i="4"/>
  <c r="D212" i="4"/>
  <c r="B274" i="3" s="1"/>
  <c r="E211" i="4"/>
  <c r="D211" i="4"/>
  <c r="D225" i="4" s="1"/>
  <c r="B287" i="3" s="1"/>
  <c r="B362" i="3" s="1"/>
  <c r="E210" i="4"/>
  <c r="E224" i="4" s="1"/>
  <c r="D210" i="4"/>
  <c r="B272" i="3" s="1"/>
  <c r="E209" i="4"/>
  <c r="E223" i="4" s="1"/>
  <c r="E237" i="4" s="1"/>
  <c r="C299" i="3" s="1"/>
  <c r="D209" i="4"/>
  <c r="B271" i="3" s="1"/>
  <c r="E208" i="4"/>
  <c r="D208" i="4"/>
  <c r="B270" i="3" s="1"/>
  <c r="E207" i="4"/>
  <c r="D207" i="4"/>
  <c r="B269" i="3" s="1"/>
  <c r="E206" i="4"/>
  <c r="D206" i="4"/>
  <c r="B268" i="3" s="1"/>
  <c r="E205" i="4"/>
  <c r="D205" i="4"/>
  <c r="D219" i="4" s="1"/>
  <c r="B281" i="3" s="1"/>
  <c r="B338" i="3" s="1"/>
  <c r="C338" i="3" s="1"/>
  <c r="E204" i="4"/>
  <c r="C266" i="3" s="1"/>
  <c r="D204" i="4"/>
  <c r="B266" i="3" s="1"/>
  <c r="E203" i="4"/>
  <c r="E217" i="4" s="1"/>
  <c r="D203" i="4"/>
  <c r="D217" i="4" s="1"/>
  <c r="C199" i="4"/>
  <c r="A261" i="3" s="1"/>
  <c r="C198" i="4"/>
  <c r="C197" i="4"/>
  <c r="C210" i="4" s="1"/>
  <c r="C224" i="4" s="1"/>
  <c r="C196" i="4"/>
  <c r="C209" i="4" s="1"/>
  <c r="A271" i="3" s="1"/>
  <c r="C195" i="4"/>
  <c r="C194" i="4"/>
  <c r="C193" i="4"/>
  <c r="C192" i="4"/>
  <c r="C205" i="4" s="1"/>
  <c r="C219" i="4" s="1"/>
  <c r="A281" i="3" s="1"/>
  <c r="A356" i="3" s="1"/>
  <c r="C191" i="4"/>
  <c r="C190" i="4"/>
  <c r="A252" i="3" s="1"/>
  <c r="F231" i="3"/>
  <c r="E231" i="3"/>
  <c r="D231" i="3"/>
  <c r="AG230" i="3"/>
  <c r="AF230" i="3"/>
  <c r="AE230" i="3"/>
  <c r="AD230" i="3"/>
  <c r="AC230" i="3"/>
  <c r="AB230" i="3"/>
  <c r="AA230" i="3"/>
  <c r="Z230" i="3"/>
  <c r="Y230" i="3"/>
  <c r="X230" i="3"/>
  <c r="W230" i="3"/>
  <c r="V230" i="3"/>
  <c r="U230" i="3"/>
  <c r="T230" i="3"/>
  <c r="S230" i="3"/>
  <c r="R230" i="3"/>
  <c r="Q230" i="3"/>
  <c r="P230" i="3"/>
  <c r="O230" i="3"/>
  <c r="N230" i="3"/>
  <c r="M230" i="3"/>
  <c r="L230" i="3"/>
  <c r="K230" i="3"/>
  <c r="J230" i="3"/>
  <c r="I230" i="3"/>
  <c r="H230" i="3"/>
  <c r="G230" i="3"/>
  <c r="F230" i="3"/>
  <c r="E230" i="3"/>
  <c r="D230" i="3"/>
  <c r="E229" i="3"/>
  <c r="D229" i="3"/>
  <c r="G228" i="3"/>
  <c r="F228" i="3"/>
  <c r="E228" i="3"/>
  <c r="D228" i="3"/>
  <c r="G227" i="3"/>
  <c r="F227" i="3"/>
  <c r="E227" i="3"/>
  <c r="D227" i="3"/>
  <c r="G226" i="3"/>
  <c r="F226" i="3"/>
  <c r="E226" i="3"/>
  <c r="D226" i="3"/>
  <c r="E225" i="3"/>
  <c r="D225" i="3"/>
  <c r="G224" i="3"/>
  <c r="F224" i="3"/>
  <c r="E224" i="3"/>
  <c r="D224" i="3"/>
  <c r="F212" i="3"/>
  <c r="E212" i="3"/>
  <c r="D212" i="3"/>
  <c r="AG211" i="3"/>
  <c r="AF211" i="3"/>
  <c r="AE211" i="3"/>
  <c r="AD211" i="3"/>
  <c r="AC211" i="3"/>
  <c r="AB211" i="3"/>
  <c r="AA211" i="3"/>
  <c r="Z211" i="3"/>
  <c r="Y211" i="3"/>
  <c r="X211" i="3"/>
  <c r="W211" i="3"/>
  <c r="V211" i="3"/>
  <c r="U211" i="3"/>
  <c r="T211" i="3"/>
  <c r="S211" i="3"/>
  <c r="R211" i="3"/>
  <c r="Q211" i="3"/>
  <c r="P211" i="3"/>
  <c r="O211" i="3"/>
  <c r="N211" i="3"/>
  <c r="M211" i="3"/>
  <c r="L211" i="3"/>
  <c r="K211" i="3"/>
  <c r="J211" i="3"/>
  <c r="I211" i="3"/>
  <c r="H211" i="3"/>
  <c r="G211" i="3"/>
  <c r="F211" i="3"/>
  <c r="E211" i="3"/>
  <c r="D211" i="3"/>
  <c r="F210" i="3"/>
  <c r="E210" i="3"/>
  <c r="D210" i="3"/>
  <c r="H209" i="3"/>
  <c r="G209" i="3"/>
  <c r="F209" i="3"/>
  <c r="E209" i="3"/>
  <c r="D209" i="3"/>
  <c r="H208" i="3"/>
  <c r="G208" i="3"/>
  <c r="F208" i="3"/>
  <c r="E208" i="3"/>
  <c r="D208" i="3"/>
  <c r="AG207" i="3"/>
  <c r="AF207" i="3"/>
  <c r="AE207" i="3"/>
  <c r="AD207" i="3"/>
  <c r="AC207" i="3"/>
  <c r="AB207" i="3"/>
  <c r="AA207" i="3"/>
  <c r="Z207" i="3"/>
  <c r="Y207" i="3"/>
  <c r="X207" i="3"/>
  <c r="W207" i="3"/>
  <c r="V207" i="3"/>
  <c r="U207" i="3"/>
  <c r="T207" i="3"/>
  <c r="S207" i="3"/>
  <c r="R207" i="3"/>
  <c r="Q207" i="3"/>
  <c r="P207" i="3"/>
  <c r="O207" i="3"/>
  <c r="N207" i="3"/>
  <c r="M207" i="3"/>
  <c r="L207" i="3"/>
  <c r="K207" i="3"/>
  <c r="J207" i="3"/>
  <c r="I207" i="3"/>
  <c r="H207" i="3"/>
  <c r="G207" i="3"/>
  <c r="F207" i="3"/>
  <c r="E207" i="3"/>
  <c r="D207" i="3"/>
  <c r="F206" i="3"/>
  <c r="E206" i="3"/>
  <c r="D206" i="3"/>
  <c r="H205" i="3"/>
  <c r="G205" i="3"/>
  <c r="F205" i="3"/>
  <c r="E205" i="3"/>
  <c r="D205" i="3"/>
  <c r="AG204" i="3"/>
  <c r="AF204" i="3"/>
  <c r="AE204" i="3"/>
  <c r="AD204" i="3"/>
  <c r="AC204" i="3"/>
  <c r="AB204" i="3"/>
  <c r="AA204" i="3"/>
  <c r="Z204" i="3"/>
  <c r="Y204" i="3"/>
  <c r="X204" i="3"/>
  <c r="W204" i="3"/>
  <c r="V204" i="3"/>
  <c r="U204" i="3"/>
  <c r="T204" i="3"/>
  <c r="S204" i="3"/>
  <c r="R204" i="3"/>
  <c r="Q204" i="3"/>
  <c r="P204" i="3"/>
  <c r="O204" i="3"/>
  <c r="N204" i="3"/>
  <c r="M204" i="3"/>
  <c r="L204" i="3"/>
  <c r="K204" i="3"/>
  <c r="J204" i="3"/>
  <c r="I204" i="3"/>
  <c r="H204" i="3"/>
  <c r="G204" i="3"/>
  <c r="F204" i="3"/>
  <c r="E204" i="3"/>
  <c r="AG199" i="3"/>
  <c r="AF199" i="3"/>
  <c r="AE199" i="3"/>
  <c r="AD199" i="3"/>
  <c r="AC199" i="3"/>
  <c r="AB199" i="3"/>
  <c r="AA199" i="3"/>
  <c r="Z199" i="3"/>
  <c r="Y199" i="3"/>
  <c r="X199" i="3"/>
  <c r="W199" i="3"/>
  <c r="V199" i="3"/>
  <c r="U199" i="3"/>
  <c r="T199" i="3"/>
  <c r="S199" i="3"/>
  <c r="R199" i="3"/>
  <c r="Q199" i="3"/>
  <c r="P199" i="3"/>
  <c r="O199" i="3"/>
  <c r="N199" i="3"/>
  <c r="M199" i="3"/>
  <c r="L199" i="3"/>
  <c r="K199" i="3"/>
  <c r="J199" i="3"/>
  <c r="I199" i="3"/>
  <c r="H199" i="3"/>
  <c r="G199" i="3"/>
  <c r="F199" i="3"/>
  <c r="E199" i="3"/>
  <c r="D199" i="3"/>
  <c r="AG198" i="3"/>
  <c r="AF198" i="3"/>
  <c r="AE198" i="3"/>
  <c r="AD198" i="3"/>
  <c r="AC198" i="3"/>
  <c r="AB198" i="3"/>
  <c r="AA198" i="3"/>
  <c r="Z198" i="3"/>
  <c r="Y198" i="3"/>
  <c r="X198" i="3"/>
  <c r="W198" i="3"/>
  <c r="V198" i="3"/>
  <c r="U198" i="3"/>
  <c r="T198" i="3"/>
  <c r="S198" i="3"/>
  <c r="R198" i="3"/>
  <c r="Q198" i="3"/>
  <c r="P198" i="3"/>
  <c r="O198" i="3"/>
  <c r="N198" i="3"/>
  <c r="M198" i="3"/>
  <c r="L198" i="3"/>
  <c r="K198" i="3"/>
  <c r="J198" i="3"/>
  <c r="I198" i="3"/>
  <c r="H198" i="3"/>
  <c r="G198" i="3"/>
  <c r="F198" i="3"/>
  <c r="E198" i="3"/>
  <c r="D198" i="3"/>
  <c r="AG197" i="3"/>
  <c r="AF197" i="3"/>
  <c r="AE197" i="3"/>
  <c r="AD197" i="3"/>
  <c r="AC197" i="3"/>
  <c r="AB197" i="3"/>
  <c r="AA197" i="3"/>
  <c r="Z197" i="3"/>
  <c r="Y197" i="3"/>
  <c r="X197" i="3"/>
  <c r="W197" i="3"/>
  <c r="V197" i="3"/>
  <c r="U197" i="3"/>
  <c r="T197" i="3"/>
  <c r="S197" i="3"/>
  <c r="R197" i="3"/>
  <c r="Q197" i="3"/>
  <c r="P197" i="3"/>
  <c r="O197" i="3"/>
  <c r="N197" i="3"/>
  <c r="M197" i="3"/>
  <c r="L197" i="3"/>
  <c r="K197" i="3"/>
  <c r="J197" i="3"/>
  <c r="I197" i="3"/>
  <c r="H197" i="3"/>
  <c r="G197" i="3"/>
  <c r="F197" i="3"/>
  <c r="E197" i="3"/>
  <c r="D197" i="3"/>
  <c r="E158" i="4"/>
  <c r="E157" i="4"/>
  <c r="E156" i="4"/>
  <c r="D204" i="3"/>
  <c r="AJ126" i="3"/>
  <c r="AI126" i="3"/>
  <c r="AH126" i="3"/>
  <c r="AG126" i="3"/>
  <c r="AF126" i="3"/>
  <c r="AE126" i="3"/>
  <c r="AD126" i="3"/>
  <c r="AC126" i="3"/>
  <c r="AB126" i="3"/>
  <c r="AA126" i="3"/>
  <c r="Z126" i="3"/>
  <c r="Y126" i="3"/>
  <c r="X126" i="3"/>
  <c r="W126" i="3"/>
  <c r="V126" i="3"/>
  <c r="U126" i="3"/>
  <c r="T126" i="3"/>
  <c r="S126" i="3"/>
  <c r="R126" i="3"/>
  <c r="Q126" i="3"/>
  <c r="P126" i="3"/>
  <c r="O126" i="3"/>
  <c r="N126" i="3"/>
  <c r="M126" i="3"/>
  <c r="L126" i="3"/>
  <c r="K126" i="3"/>
  <c r="J126" i="3"/>
  <c r="I126" i="3"/>
  <c r="H126" i="3"/>
  <c r="E126" i="3"/>
  <c r="E175" i="3" s="1"/>
  <c r="D126" i="3"/>
  <c r="D175" i="3" s="1"/>
  <c r="B126" i="3"/>
  <c r="B175" i="3" s="1"/>
  <c r="AJ125" i="3"/>
  <c r="AI125" i="3"/>
  <c r="AH125" i="3"/>
  <c r="AG125" i="3"/>
  <c r="AF125" i="3"/>
  <c r="AE125" i="3"/>
  <c r="AD125" i="3"/>
  <c r="AC125" i="3"/>
  <c r="AB125" i="3"/>
  <c r="AA125" i="3"/>
  <c r="Z125" i="3"/>
  <c r="Y125" i="3"/>
  <c r="X125" i="3"/>
  <c r="W125" i="3"/>
  <c r="V125" i="3"/>
  <c r="U125" i="3"/>
  <c r="T125" i="3"/>
  <c r="S125" i="3"/>
  <c r="R125" i="3"/>
  <c r="Q125" i="3"/>
  <c r="P125" i="3"/>
  <c r="O125" i="3"/>
  <c r="N125" i="3"/>
  <c r="M125" i="3"/>
  <c r="L125" i="3"/>
  <c r="K125" i="3"/>
  <c r="J125" i="3"/>
  <c r="I125" i="3"/>
  <c r="H125" i="3"/>
  <c r="E125" i="3"/>
  <c r="E174" i="3" s="1"/>
  <c r="D125" i="3"/>
  <c r="D174" i="3" s="1"/>
  <c r="B125" i="3"/>
  <c r="B174" i="3" s="1"/>
  <c r="AJ124" i="3"/>
  <c r="AI124" i="3"/>
  <c r="AH124" i="3"/>
  <c r="AG124" i="3"/>
  <c r="AF124" i="3"/>
  <c r="AE124" i="3"/>
  <c r="AD124" i="3"/>
  <c r="AC124" i="3"/>
  <c r="AB124" i="3"/>
  <c r="AA124" i="3"/>
  <c r="Z124" i="3"/>
  <c r="Y124" i="3"/>
  <c r="X124" i="3"/>
  <c r="W124" i="3"/>
  <c r="V124" i="3"/>
  <c r="U124" i="3"/>
  <c r="T124" i="3"/>
  <c r="S124" i="3"/>
  <c r="R124" i="3"/>
  <c r="Q124" i="3"/>
  <c r="P124" i="3"/>
  <c r="O124" i="3"/>
  <c r="N124" i="3"/>
  <c r="M124" i="3"/>
  <c r="L124" i="3"/>
  <c r="K124" i="3"/>
  <c r="J124" i="3"/>
  <c r="I124" i="3"/>
  <c r="H124" i="3"/>
  <c r="E124" i="3"/>
  <c r="E173" i="3" s="1"/>
  <c r="D124" i="3"/>
  <c r="D173" i="3" s="1"/>
  <c r="B124" i="3"/>
  <c r="B173" i="3" s="1"/>
  <c r="AJ123" i="3"/>
  <c r="AI123" i="3"/>
  <c r="AH123" i="3"/>
  <c r="AG123" i="3"/>
  <c r="AF123" i="3"/>
  <c r="AE123" i="3"/>
  <c r="AD123" i="3"/>
  <c r="AC123" i="3"/>
  <c r="AB123" i="3"/>
  <c r="AA123" i="3"/>
  <c r="Z123" i="3"/>
  <c r="Y123" i="3"/>
  <c r="X123" i="3"/>
  <c r="W123" i="3"/>
  <c r="V123" i="3"/>
  <c r="U123" i="3"/>
  <c r="T123" i="3"/>
  <c r="S123" i="3"/>
  <c r="R123" i="3"/>
  <c r="Q123" i="3"/>
  <c r="P123" i="3"/>
  <c r="O123" i="3"/>
  <c r="N123" i="3"/>
  <c r="M123" i="3"/>
  <c r="L123" i="3"/>
  <c r="K123" i="3"/>
  <c r="J123" i="3"/>
  <c r="I123" i="3"/>
  <c r="H123" i="3"/>
  <c r="E123" i="3"/>
  <c r="E172" i="3" s="1"/>
  <c r="D123" i="3"/>
  <c r="D172" i="3" s="1"/>
  <c r="B123" i="3"/>
  <c r="B172" i="3" s="1"/>
  <c r="AJ122" i="3"/>
  <c r="AI122" i="3"/>
  <c r="AH122" i="3"/>
  <c r="AG122" i="3"/>
  <c r="AF122" i="3"/>
  <c r="AE122" i="3"/>
  <c r="AD122" i="3"/>
  <c r="AC122" i="3"/>
  <c r="AB122" i="3"/>
  <c r="AA122" i="3"/>
  <c r="Z122" i="3"/>
  <c r="Y122" i="3"/>
  <c r="X122" i="3"/>
  <c r="W122" i="3"/>
  <c r="V122" i="3"/>
  <c r="U122" i="3"/>
  <c r="T122" i="3"/>
  <c r="S122" i="3"/>
  <c r="R122" i="3"/>
  <c r="Q122" i="3"/>
  <c r="P122" i="3"/>
  <c r="O122" i="3"/>
  <c r="N122" i="3"/>
  <c r="M122" i="3"/>
  <c r="L122" i="3"/>
  <c r="K122" i="3"/>
  <c r="J122" i="3"/>
  <c r="I122" i="3"/>
  <c r="H122" i="3"/>
  <c r="E122" i="3"/>
  <c r="E171" i="3" s="1"/>
  <c r="D122" i="3"/>
  <c r="D171" i="3" s="1"/>
  <c r="B122" i="3"/>
  <c r="B171" i="3" s="1"/>
  <c r="AJ121" i="3"/>
  <c r="AI121" i="3"/>
  <c r="AH121" i="3"/>
  <c r="AG121" i="3"/>
  <c r="AF121" i="3"/>
  <c r="AE121" i="3"/>
  <c r="AD121" i="3"/>
  <c r="AC121" i="3"/>
  <c r="AB121" i="3"/>
  <c r="AA121" i="3"/>
  <c r="Z121" i="3"/>
  <c r="Y121" i="3"/>
  <c r="X121" i="3"/>
  <c r="W121" i="3"/>
  <c r="V121" i="3"/>
  <c r="U121" i="3"/>
  <c r="T121" i="3"/>
  <c r="S121" i="3"/>
  <c r="R121" i="3"/>
  <c r="Q121" i="3"/>
  <c r="P121" i="3"/>
  <c r="O121" i="3"/>
  <c r="N121" i="3"/>
  <c r="M121" i="3"/>
  <c r="L121" i="3"/>
  <c r="K121" i="3"/>
  <c r="J121" i="3"/>
  <c r="I121" i="3"/>
  <c r="H121" i="3"/>
  <c r="E121" i="3"/>
  <c r="E170" i="3" s="1"/>
  <c r="D121" i="3"/>
  <c r="D170" i="3" s="1"/>
  <c r="B121" i="3"/>
  <c r="B170" i="3" s="1"/>
  <c r="AJ120" i="3"/>
  <c r="AI120" i="3"/>
  <c r="AH120" i="3"/>
  <c r="AG120" i="3"/>
  <c r="AF120" i="3"/>
  <c r="AE120" i="3"/>
  <c r="AD120" i="3"/>
  <c r="AC120" i="3"/>
  <c r="AB120" i="3"/>
  <c r="AA120" i="3"/>
  <c r="Z120" i="3"/>
  <c r="Y120" i="3"/>
  <c r="X120" i="3"/>
  <c r="W120" i="3"/>
  <c r="V120" i="3"/>
  <c r="U120" i="3"/>
  <c r="T120" i="3"/>
  <c r="S120" i="3"/>
  <c r="R120" i="3"/>
  <c r="Q120" i="3"/>
  <c r="P120" i="3"/>
  <c r="O120" i="3"/>
  <c r="N120" i="3"/>
  <c r="M120" i="3"/>
  <c r="L120" i="3"/>
  <c r="K120" i="3"/>
  <c r="J120" i="3"/>
  <c r="I120" i="3"/>
  <c r="H120" i="3"/>
  <c r="E120" i="3"/>
  <c r="E169" i="3" s="1"/>
  <c r="D120" i="3"/>
  <c r="D169" i="3" s="1"/>
  <c r="B120" i="3"/>
  <c r="B169" i="3" s="1"/>
  <c r="AJ119" i="3"/>
  <c r="AI119" i="3"/>
  <c r="AH119" i="3"/>
  <c r="AG119" i="3"/>
  <c r="AF119" i="3"/>
  <c r="AE119" i="3"/>
  <c r="AD119" i="3"/>
  <c r="AC119" i="3"/>
  <c r="AB119" i="3"/>
  <c r="AA119" i="3"/>
  <c r="Z119" i="3"/>
  <c r="Y119" i="3"/>
  <c r="X119" i="3"/>
  <c r="W119" i="3"/>
  <c r="V119" i="3"/>
  <c r="U119" i="3"/>
  <c r="T119" i="3"/>
  <c r="S119" i="3"/>
  <c r="R119" i="3"/>
  <c r="Q119" i="3"/>
  <c r="P119" i="3"/>
  <c r="O119" i="3"/>
  <c r="N119" i="3"/>
  <c r="M119" i="3"/>
  <c r="L119" i="3"/>
  <c r="K119" i="3"/>
  <c r="J119" i="3"/>
  <c r="I119" i="3"/>
  <c r="H119" i="3"/>
  <c r="E119" i="3"/>
  <c r="E168" i="3" s="1"/>
  <c r="D119" i="3"/>
  <c r="D168" i="3" s="1"/>
  <c r="B119" i="3"/>
  <c r="B168" i="3" s="1"/>
  <c r="AJ118" i="3"/>
  <c r="AI118" i="3"/>
  <c r="AH118" i="3"/>
  <c r="AG118" i="3"/>
  <c r="AF118" i="3"/>
  <c r="AE118" i="3"/>
  <c r="AD118" i="3"/>
  <c r="AC118" i="3"/>
  <c r="AB118" i="3"/>
  <c r="AA118" i="3"/>
  <c r="Z118" i="3"/>
  <c r="Y118" i="3"/>
  <c r="X118" i="3"/>
  <c r="W118" i="3"/>
  <c r="V118" i="3"/>
  <c r="U118" i="3"/>
  <c r="T118" i="3"/>
  <c r="S118" i="3"/>
  <c r="R118" i="3"/>
  <c r="Q118" i="3"/>
  <c r="P118" i="3"/>
  <c r="O118" i="3"/>
  <c r="N118" i="3"/>
  <c r="M118" i="3"/>
  <c r="L118" i="3"/>
  <c r="K118" i="3"/>
  <c r="J118" i="3"/>
  <c r="I118" i="3"/>
  <c r="H118" i="3"/>
  <c r="E118" i="3"/>
  <c r="E167" i="3" s="1"/>
  <c r="D118" i="3"/>
  <c r="D167" i="3" s="1"/>
  <c r="B118" i="3"/>
  <c r="B167" i="3" s="1"/>
  <c r="AJ117" i="3"/>
  <c r="AI117" i="3"/>
  <c r="AH117" i="3"/>
  <c r="AG117" i="3"/>
  <c r="AF117" i="3"/>
  <c r="AE117" i="3"/>
  <c r="AD117" i="3"/>
  <c r="AC117" i="3"/>
  <c r="AB117" i="3"/>
  <c r="AA117" i="3"/>
  <c r="Z117" i="3"/>
  <c r="Y117" i="3"/>
  <c r="X117" i="3"/>
  <c r="W117" i="3"/>
  <c r="V117" i="3"/>
  <c r="U117" i="3"/>
  <c r="T117" i="3"/>
  <c r="S117" i="3"/>
  <c r="R117" i="3"/>
  <c r="Q117" i="3"/>
  <c r="P117" i="3"/>
  <c r="O117" i="3"/>
  <c r="N117" i="3"/>
  <c r="M117" i="3"/>
  <c r="L117" i="3"/>
  <c r="K117" i="3"/>
  <c r="J117" i="3"/>
  <c r="I117" i="3"/>
  <c r="H117" i="3"/>
  <c r="E117" i="3"/>
  <c r="E166" i="3" s="1"/>
  <c r="D117" i="3"/>
  <c r="D166" i="3" s="1"/>
  <c r="B117" i="3"/>
  <c r="B166" i="3" s="1"/>
  <c r="AJ116" i="3"/>
  <c r="AI116" i="3"/>
  <c r="AH116" i="3"/>
  <c r="AG116" i="3"/>
  <c r="AF116" i="3"/>
  <c r="AE116" i="3"/>
  <c r="AD116" i="3"/>
  <c r="AC116" i="3"/>
  <c r="AB116" i="3"/>
  <c r="AA116" i="3"/>
  <c r="Z116" i="3"/>
  <c r="Y116" i="3"/>
  <c r="X116" i="3"/>
  <c r="W116" i="3"/>
  <c r="V116" i="3"/>
  <c r="U116" i="3"/>
  <c r="T116" i="3"/>
  <c r="S116" i="3"/>
  <c r="R116" i="3"/>
  <c r="Q116" i="3"/>
  <c r="P116" i="3"/>
  <c r="O116" i="3"/>
  <c r="N116" i="3"/>
  <c r="M116" i="3"/>
  <c r="L116" i="3"/>
  <c r="K116" i="3"/>
  <c r="J116" i="3"/>
  <c r="I116" i="3"/>
  <c r="H116" i="3"/>
  <c r="E116" i="3"/>
  <c r="E165" i="3" s="1"/>
  <c r="D116" i="3"/>
  <c r="D165" i="3" s="1"/>
  <c r="B116" i="3"/>
  <c r="B165" i="3" s="1"/>
  <c r="AJ115" i="3"/>
  <c r="AI115" i="3"/>
  <c r="AH115" i="3"/>
  <c r="AG115" i="3"/>
  <c r="AF115" i="3"/>
  <c r="AE115" i="3"/>
  <c r="AD115" i="3"/>
  <c r="AC115" i="3"/>
  <c r="AB115" i="3"/>
  <c r="AA115" i="3"/>
  <c r="Z115" i="3"/>
  <c r="Y115" i="3"/>
  <c r="X115" i="3"/>
  <c r="W115" i="3"/>
  <c r="V115" i="3"/>
  <c r="U115" i="3"/>
  <c r="T115" i="3"/>
  <c r="S115" i="3"/>
  <c r="R115" i="3"/>
  <c r="Q115" i="3"/>
  <c r="P115" i="3"/>
  <c r="O115" i="3"/>
  <c r="N115" i="3"/>
  <c r="M115" i="3"/>
  <c r="L115" i="3"/>
  <c r="K115" i="3"/>
  <c r="J115" i="3"/>
  <c r="I115" i="3"/>
  <c r="H115" i="3"/>
  <c r="E115" i="3"/>
  <c r="E164" i="3" s="1"/>
  <c r="D115" i="3"/>
  <c r="D164" i="3" s="1"/>
  <c r="B115" i="3"/>
  <c r="B164" i="3" s="1"/>
  <c r="AJ114" i="3"/>
  <c r="AI114" i="3"/>
  <c r="AH114" i="3"/>
  <c r="AG114" i="3"/>
  <c r="AF114" i="3"/>
  <c r="AE114" i="3"/>
  <c r="AD114" i="3"/>
  <c r="AC114" i="3"/>
  <c r="AB114" i="3"/>
  <c r="AA114" i="3"/>
  <c r="Z114" i="3"/>
  <c r="Y114" i="3"/>
  <c r="X114" i="3"/>
  <c r="W114" i="3"/>
  <c r="V114" i="3"/>
  <c r="U114" i="3"/>
  <c r="T114" i="3"/>
  <c r="S114" i="3"/>
  <c r="R114" i="3"/>
  <c r="Q114" i="3"/>
  <c r="P114" i="3"/>
  <c r="O114" i="3"/>
  <c r="N114" i="3"/>
  <c r="M114" i="3"/>
  <c r="L114" i="3"/>
  <c r="K114" i="3"/>
  <c r="J114" i="3"/>
  <c r="I114" i="3"/>
  <c r="H114" i="3"/>
  <c r="E114" i="3"/>
  <c r="E163" i="3" s="1"/>
  <c r="D114" i="3"/>
  <c r="D163" i="3" s="1"/>
  <c r="B114" i="3"/>
  <c r="B163" i="3" s="1"/>
  <c r="AJ113" i="3"/>
  <c r="AI113" i="3"/>
  <c r="AH113" i="3"/>
  <c r="AG113" i="3"/>
  <c r="AF113" i="3"/>
  <c r="AE113" i="3"/>
  <c r="AD113" i="3"/>
  <c r="AC113" i="3"/>
  <c r="AB113" i="3"/>
  <c r="AA113" i="3"/>
  <c r="Z113" i="3"/>
  <c r="Y113" i="3"/>
  <c r="X113" i="3"/>
  <c r="W113" i="3"/>
  <c r="V113" i="3"/>
  <c r="U113" i="3"/>
  <c r="T113" i="3"/>
  <c r="S113" i="3"/>
  <c r="R113" i="3"/>
  <c r="Q113" i="3"/>
  <c r="P113" i="3"/>
  <c r="O113" i="3"/>
  <c r="N113" i="3"/>
  <c r="M113" i="3"/>
  <c r="L113" i="3"/>
  <c r="K113" i="3"/>
  <c r="J113" i="3"/>
  <c r="I113" i="3"/>
  <c r="H113" i="3"/>
  <c r="E113" i="3"/>
  <c r="E162" i="3" s="1"/>
  <c r="D113" i="3"/>
  <c r="D162" i="3" s="1"/>
  <c r="B113" i="3"/>
  <c r="B162" i="3" s="1"/>
  <c r="AJ112" i="3"/>
  <c r="AI112" i="3"/>
  <c r="AH112" i="3"/>
  <c r="AG112" i="3"/>
  <c r="AF112" i="3"/>
  <c r="AE112" i="3"/>
  <c r="AD112" i="3"/>
  <c r="AC112" i="3"/>
  <c r="AB112" i="3"/>
  <c r="AA112" i="3"/>
  <c r="Z112" i="3"/>
  <c r="Y112" i="3"/>
  <c r="X112" i="3"/>
  <c r="W112" i="3"/>
  <c r="V112" i="3"/>
  <c r="U112" i="3"/>
  <c r="T112" i="3"/>
  <c r="S112" i="3"/>
  <c r="R112" i="3"/>
  <c r="Q112" i="3"/>
  <c r="P112" i="3"/>
  <c r="O112" i="3"/>
  <c r="N112" i="3"/>
  <c r="M112" i="3"/>
  <c r="L112" i="3"/>
  <c r="K112" i="3"/>
  <c r="J112" i="3"/>
  <c r="I112" i="3"/>
  <c r="H112" i="3"/>
  <c r="E112" i="3"/>
  <c r="E161" i="3" s="1"/>
  <c r="D112" i="3"/>
  <c r="D161" i="3" s="1"/>
  <c r="B112" i="3"/>
  <c r="B161" i="3" s="1"/>
  <c r="AJ111" i="3"/>
  <c r="AI111" i="3"/>
  <c r="AH111" i="3"/>
  <c r="AG111" i="3"/>
  <c r="AF111" i="3"/>
  <c r="AE111" i="3"/>
  <c r="AD111" i="3"/>
  <c r="AC111" i="3"/>
  <c r="AB111" i="3"/>
  <c r="AA111" i="3"/>
  <c r="Z111" i="3"/>
  <c r="Y111" i="3"/>
  <c r="X111" i="3"/>
  <c r="W111" i="3"/>
  <c r="V111" i="3"/>
  <c r="U111" i="3"/>
  <c r="T111" i="3"/>
  <c r="S111" i="3"/>
  <c r="R111" i="3"/>
  <c r="Q111" i="3"/>
  <c r="P111" i="3"/>
  <c r="O111" i="3"/>
  <c r="N111" i="3"/>
  <c r="M111" i="3"/>
  <c r="L111" i="3"/>
  <c r="K111" i="3"/>
  <c r="J111" i="3"/>
  <c r="I111" i="3"/>
  <c r="H111" i="3"/>
  <c r="E111" i="3"/>
  <c r="E160" i="3" s="1"/>
  <c r="D111" i="3"/>
  <c r="D160" i="3" s="1"/>
  <c r="B111" i="3"/>
  <c r="B160" i="3" s="1"/>
  <c r="AJ110" i="3"/>
  <c r="AI110" i="3"/>
  <c r="AH110" i="3"/>
  <c r="AG110" i="3"/>
  <c r="AF110" i="3"/>
  <c r="AE110" i="3"/>
  <c r="AD110" i="3"/>
  <c r="AC110" i="3"/>
  <c r="AB110" i="3"/>
  <c r="AA110" i="3"/>
  <c r="Z110" i="3"/>
  <c r="Y110" i="3"/>
  <c r="X110" i="3"/>
  <c r="W110" i="3"/>
  <c r="V110" i="3"/>
  <c r="U110" i="3"/>
  <c r="T110" i="3"/>
  <c r="S110" i="3"/>
  <c r="R110" i="3"/>
  <c r="Q110" i="3"/>
  <c r="P110" i="3"/>
  <c r="O110" i="3"/>
  <c r="N110" i="3"/>
  <c r="M110" i="3"/>
  <c r="L110" i="3"/>
  <c r="K110" i="3"/>
  <c r="J110" i="3"/>
  <c r="I110" i="3"/>
  <c r="H110" i="3"/>
  <c r="E110" i="3"/>
  <c r="E159" i="3" s="1"/>
  <c r="D110" i="3"/>
  <c r="D159" i="3" s="1"/>
  <c r="B110" i="3"/>
  <c r="B159" i="3" s="1"/>
  <c r="AJ109" i="3"/>
  <c r="AI109" i="3"/>
  <c r="AH109" i="3"/>
  <c r="AG109" i="3"/>
  <c r="AF109" i="3"/>
  <c r="AE109" i="3"/>
  <c r="AD109" i="3"/>
  <c r="AC109" i="3"/>
  <c r="AB109" i="3"/>
  <c r="AA109" i="3"/>
  <c r="Z109" i="3"/>
  <c r="Y109" i="3"/>
  <c r="X109" i="3"/>
  <c r="W109" i="3"/>
  <c r="V109" i="3"/>
  <c r="U109" i="3"/>
  <c r="T109" i="3"/>
  <c r="S109" i="3"/>
  <c r="R109" i="3"/>
  <c r="Q109" i="3"/>
  <c r="P109" i="3"/>
  <c r="O109" i="3"/>
  <c r="N109" i="3"/>
  <c r="M109" i="3"/>
  <c r="L109" i="3"/>
  <c r="K109" i="3"/>
  <c r="J109" i="3"/>
  <c r="I109" i="3"/>
  <c r="H109" i="3"/>
  <c r="E109" i="3"/>
  <c r="E158" i="3" s="1"/>
  <c r="D109" i="3"/>
  <c r="D158" i="3" s="1"/>
  <c r="B109" i="3"/>
  <c r="B158" i="3" s="1"/>
  <c r="AJ108" i="3"/>
  <c r="AI108" i="3"/>
  <c r="AH108" i="3"/>
  <c r="AG108" i="3"/>
  <c r="AF108" i="3"/>
  <c r="AE108" i="3"/>
  <c r="AD108" i="3"/>
  <c r="AC108" i="3"/>
  <c r="AB108" i="3"/>
  <c r="AA108" i="3"/>
  <c r="Z108" i="3"/>
  <c r="Y108" i="3"/>
  <c r="X108" i="3"/>
  <c r="W108" i="3"/>
  <c r="V108" i="3"/>
  <c r="U108" i="3"/>
  <c r="T108" i="3"/>
  <c r="S108" i="3"/>
  <c r="R108" i="3"/>
  <c r="Q108" i="3"/>
  <c r="P108" i="3"/>
  <c r="O108" i="3"/>
  <c r="N108" i="3"/>
  <c r="M108" i="3"/>
  <c r="L108" i="3"/>
  <c r="K108" i="3"/>
  <c r="J108" i="3"/>
  <c r="I108" i="3"/>
  <c r="H108" i="3"/>
  <c r="E108" i="3"/>
  <c r="E157" i="3" s="1"/>
  <c r="D108" i="3"/>
  <c r="D157" i="3" s="1"/>
  <c r="B108" i="3"/>
  <c r="B157" i="3" s="1"/>
  <c r="AJ107" i="3"/>
  <c r="AI107" i="3"/>
  <c r="AH107" i="3"/>
  <c r="AG107" i="3"/>
  <c r="AF107" i="3"/>
  <c r="AE107" i="3"/>
  <c r="AD107" i="3"/>
  <c r="AC107" i="3"/>
  <c r="AB107" i="3"/>
  <c r="AA107" i="3"/>
  <c r="Z107" i="3"/>
  <c r="Y107" i="3"/>
  <c r="X107" i="3"/>
  <c r="W107" i="3"/>
  <c r="V107" i="3"/>
  <c r="U107" i="3"/>
  <c r="T107" i="3"/>
  <c r="S107" i="3"/>
  <c r="R107" i="3"/>
  <c r="Q107" i="3"/>
  <c r="P107" i="3"/>
  <c r="O107" i="3"/>
  <c r="N107" i="3"/>
  <c r="M107" i="3"/>
  <c r="L107" i="3"/>
  <c r="K107" i="3"/>
  <c r="J107" i="3"/>
  <c r="I107" i="3"/>
  <c r="H107" i="3"/>
  <c r="E107" i="3"/>
  <c r="E156" i="3" s="1"/>
  <c r="D107" i="3"/>
  <c r="D156" i="3" s="1"/>
  <c r="B107" i="3"/>
  <c r="B156" i="3" s="1"/>
  <c r="E104" i="3"/>
  <c r="E154" i="3" s="1"/>
  <c r="B104" i="3"/>
  <c r="B154" i="3" s="1"/>
  <c r="E103" i="3"/>
  <c r="E153" i="3" s="1"/>
  <c r="B103" i="3"/>
  <c r="B153" i="3" s="1"/>
  <c r="E102" i="3"/>
  <c r="E152" i="3" s="1"/>
  <c r="B102" i="3"/>
  <c r="B152" i="3" s="1"/>
  <c r="E101" i="3"/>
  <c r="E151" i="3" s="1"/>
  <c r="B101" i="3"/>
  <c r="B151" i="3" s="1"/>
  <c r="E100" i="3"/>
  <c r="E150" i="3" s="1"/>
  <c r="B100" i="3"/>
  <c r="B150" i="3" s="1"/>
  <c r="E99" i="3"/>
  <c r="E149" i="3" s="1"/>
  <c r="B99" i="3"/>
  <c r="B149" i="3" s="1"/>
  <c r="E98" i="3"/>
  <c r="E148" i="3" s="1"/>
  <c r="B98" i="3"/>
  <c r="B148" i="3" s="1"/>
  <c r="E97" i="3"/>
  <c r="E147" i="3" s="1"/>
  <c r="B97" i="3"/>
  <c r="B147" i="3" s="1"/>
  <c r="E96" i="3"/>
  <c r="E146" i="3" s="1"/>
  <c r="B96" i="3"/>
  <c r="B146" i="3" s="1"/>
  <c r="E95" i="3"/>
  <c r="E145" i="3" s="1"/>
  <c r="B95" i="3"/>
  <c r="B145" i="3" s="1"/>
  <c r="E94" i="3"/>
  <c r="E144" i="3" s="1"/>
  <c r="B94" i="3"/>
  <c r="B144" i="3" s="1"/>
  <c r="E93" i="3"/>
  <c r="E143" i="3" s="1"/>
  <c r="B93" i="3"/>
  <c r="B143" i="3" s="1"/>
  <c r="E92" i="3"/>
  <c r="E142" i="3" s="1"/>
  <c r="B92" i="3"/>
  <c r="B142" i="3" s="1"/>
  <c r="E91" i="3"/>
  <c r="E141" i="3" s="1"/>
  <c r="B91" i="3"/>
  <c r="B141" i="3" s="1"/>
  <c r="E90" i="3"/>
  <c r="E140" i="3" s="1"/>
  <c r="B90" i="3"/>
  <c r="B140" i="3" s="1"/>
  <c r="E89" i="3"/>
  <c r="E139" i="3" s="1"/>
  <c r="B89" i="3"/>
  <c r="B139" i="3" s="1"/>
  <c r="E88" i="3"/>
  <c r="E138" i="3" s="1"/>
  <c r="B88" i="3"/>
  <c r="B138" i="3" s="1"/>
  <c r="E87" i="3"/>
  <c r="E137" i="3" s="1"/>
  <c r="B87" i="3"/>
  <c r="B137" i="3" s="1"/>
  <c r="E86" i="3"/>
  <c r="E136" i="3" s="1"/>
  <c r="B86" i="3"/>
  <c r="B136" i="3" s="1"/>
  <c r="B85" i="3"/>
  <c r="B135" i="3" s="1"/>
  <c r="G152" i="4"/>
  <c r="F152" i="4"/>
  <c r="D152" i="4"/>
  <c r="G151" i="4"/>
  <c r="F151" i="4"/>
  <c r="D151" i="4"/>
  <c r="G150" i="4"/>
  <c r="F150" i="4"/>
  <c r="D150" i="4"/>
  <c r="G149" i="4"/>
  <c r="F149" i="4"/>
  <c r="D149" i="4"/>
  <c r="G148" i="4"/>
  <c r="F148" i="4"/>
  <c r="D148" i="4"/>
  <c r="G147" i="4"/>
  <c r="F147" i="4"/>
  <c r="D147" i="4"/>
  <c r="G146" i="4"/>
  <c r="F146" i="4"/>
  <c r="D146" i="4"/>
  <c r="G145" i="4"/>
  <c r="F145" i="4"/>
  <c r="D145" i="4"/>
  <c r="G144" i="4"/>
  <c r="F144" i="4"/>
  <c r="D144" i="4"/>
  <c r="G143" i="4"/>
  <c r="F143" i="4"/>
  <c r="D143" i="4"/>
  <c r="G142" i="4"/>
  <c r="F142" i="4"/>
  <c r="D142" i="4"/>
  <c r="G141" i="4"/>
  <c r="F141" i="4"/>
  <c r="D141" i="4"/>
  <c r="G140" i="4"/>
  <c r="F140" i="4"/>
  <c r="D140" i="4"/>
  <c r="G139" i="4"/>
  <c r="F139" i="4"/>
  <c r="D139" i="4"/>
  <c r="G138" i="4"/>
  <c r="F138" i="4"/>
  <c r="D138" i="4"/>
  <c r="G137" i="4"/>
  <c r="F137" i="4"/>
  <c r="D137" i="4"/>
  <c r="G136" i="4"/>
  <c r="F136" i="4"/>
  <c r="D136" i="4"/>
  <c r="G135" i="4"/>
  <c r="F135" i="4"/>
  <c r="D135" i="4"/>
  <c r="G134" i="4"/>
  <c r="F134" i="4"/>
  <c r="D134" i="4"/>
  <c r="G133" i="4"/>
  <c r="F133" i="4"/>
  <c r="D133" i="4"/>
  <c r="G131" i="4"/>
  <c r="F131" i="4"/>
  <c r="D131" i="4"/>
  <c r="G130" i="4"/>
  <c r="F130" i="4"/>
  <c r="D130" i="4"/>
  <c r="G129" i="4"/>
  <c r="F129" i="4"/>
  <c r="D129" i="4"/>
  <c r="G128" i="4"/>
  <c r="F128" i="4"/>
  <c r="D128" i="4"/>
  <c r="G127" i="4"/>
  <c r="F127" i="4"/>
  <c r="D127" i="4"/>
  <c r="G126" i="4"/>
  <c r="F126" i="4"/>
  <c r="D126" i="4"/>
  <c r="G125" i="4"/>
  <c r="F125" i="4"/>
  <c r="D125" i="4"/>
  <c r="G124" i="4"/>
  <c r="F124" i="4"/>
  <c r="D124" i="4"/>
  <c r="G123" i="4"/>
  <c r="F123" i="4"/>
  <c r="E123" i="4"/>
  <c r="D123" i="4"/>
  <c r="G122" i="4"/>
  <c r="F122" i="4"/>
  <c r="E122" i="4"/>
  <c r="D122" i="4"/>
  <c r="G121" i="4"/>
  <c r="F121" i="4"/>
  <c r="E121" i="4"/>
  <c r="D121" i="4"/>
  <c r="G120" i="4"/>
  <c r="F120" i="4"/>
  <c r="E120" i="4"/>
  <c r="D120" i="4"/>
  <c r="G119" i="4"/>
  <c r="F119" i="4"/>
  <c r="E119" i="4"/>
  <c r="D119" i="4"/>
  <c r="G118" i="4"/>
  <c r="F118" i="4"/>
  <c r="E118" i="4"/>
  <c r="D118" i="4"/>
  <c r="G117" i="4"/>
  <c r="F117" i="4"/>
  <c r="E117" i="4"/>
  <c r="D117" i="4"/>
  <c r="G116" i="4"/>
  <c r="F116" i="4"/>
  <c r="E116" i="4"/>
  <c r="D116" i="4"/>
  <c r="G115" i="4"/>
  <c r="F115" i="4"/>
  <c r="E115" i="4"/>
  <c r="D115" i="4"/>
  <c r="G114" i="4"/>
  <c r="F114" i="4"/>
  <c r="E114" i="4"/>
  <c r="D114" i="4"/>
  <c r="G113" i="4"/>
  <c r="F113" i="4"/>
  <c r="E113" i="4"/>
  <c r="D113" i="4"/>
  <c r="G112" i="4"/>
  <c r="F112" i="4"/>
  <c r="E112" i="4"/>
  <c r="D112" i="4"/>
  <c r="H103" i="4"/>
  <c r="F126" i="3" s="1"/>
  <c r="C103" i="4"/>
  <c r="H102" i="4"/>
  <c r="F125" i="3" s="1"/>
  <c r="C102" i="4"/>
  <c r="C151" i="4" s="1"/>
  <c r="H101" i="4"/>
  <c r="F124" i="3" s="1"/>
  <c r="C101" i="4"/>
  <c r="C150" i="4" s="1"/>
  <c r="H100" i="4"/>
  <c r="F123" i="3" s="1"/>
  <c r="C100" i="4"/>
  <c r="C149" i="4" s="1"/>
  <c r="H99" i="4"/>
  <c r="F122" i="3" s="1"/>
  <c r="C99" i="4"/>
  <c r="C148" i="4" s="1"/>
  <c r="H98" i="4"/>
  <c r="F121" i="3" s="1"/>
  <c r="C98" i="4"/>
  <c r="C147" i="4" s="1"/>
  <c r="H97" i="4"/>
  <c r="F120" i="3" s="1"/>
  <c r="C97" i="4"/>
  <c r="C146" i="4" s="1"/>
  <c r="H96" i="4"/>
  <c r="F119" i="3" s="1"/>
  <c r="C96" i="4"/>
  <c r="C145" i="4" s="1"/>
  <c r="H95" i="4"/>
  <c r="F118" i="3" s="1"/>
  <c r="C95" i="4"/>
  <c r="A118" i="3" s="1"/>
  <c r="A167" i="3" s="1"/>
  <c r="H94" i="4"/>
  <c r="F117" i="3" s="1"/>
  <c r="C94" i="4"/>
  <c r="C143" i="4" s="1"/>
  <c r="H93" i="4"/>
  <c r="F116" i="3" s="1"/>
  <c r="C93" i="4"/>
  <c r="C142" i="4" s="1"/>
  <c r="H92" i="4"/>
  <c r="F115" i="3" s="1"/>
  <c r="C92" i="4"/>
  <c r="H91" i="4"/>
  <c r="F114" i="3" s="1"/>
  <c r="C91" i="4"/>
  <c r="C140" i="4" s="1"/>
  <c r="H90" i="4"/>
  <c r="F113" i="3" s="1"/>
  <c r="C90" i="4"/>
  <c r="H89" i="4"/>
  <c r="F112" i="3" s="1"/>
  <c r="C89" i="4"/>
  <c r="C138" i="4" s="1"/>
  <c r="H88" i="4"/>
  <c r="F111" i="3" s="1"/>
  <c r="C88" i="4"/>
  <c r="C137" i="4" s="1"/>
  <c r="H87" i="4"/>
  <c r="F110" i="3" s="1"/>
  <c r="C87" i="4"/>
  <c r="C136" i="4" s="1"/>
  <c r="H86" i="4"/>
  <c r="F109" i="3" s="1"/>
  <c r="C86" i="4"/>
  <c r="C135" i="4" s="1"/>
  <c r="H85" i="4"/>
  <c r="F108" i="3" s="1"/>
  <c r="C85" i="4"/>
  <c r="H84" i="4"/>
  <c r="F107" i="3" s="1"/>
  <c r="C84" i="4"/>
  <c r="H80" i="4"/>
  <c r="F103" i="3" s="1"/>
  <c r="H79" i="4"/>
  <c r="F102" i="3" s="1"/>
  <c r="H78" i="4"/>
  <c r="F101" i="3" s="1"/>
  <c r="H77" i="4"/>
  <c r="F100" i="3" s="1"/>
  <c r="H76" i="4"/>
  <c r="F99" i="3" s="1"/>
  <c r="H75" i="4"/>
  <c r="F98" i="3" s="1"/>
  <c r="H74" i="4"/>
  <c r="F97" i="3" s="1"/>
  <c r="H73" i="4"/>
  <c r="F96" i="3" s="1"/>
  <c r="H72" i="4"/>
  <c r="F95" i="3" s="1"/>
  <c r="H71" i="4"/>
  <c r="F94" i="3" s="1"/>
  <c r="H70" i="4"/>
  <c r="F93" i="3" s="1"/>
  <c r="H69" i="4"/>
  <c r="F92" i="3" s="1"/>
  <c r="H68" i="4"/>
  <c r="F91" i="3" s="1"/>
  <c r="H67" i="4"/>
  <c r="F90" i="3" s="1"/>
  <c r="H66" i="4"/>
  <c r="F89" i="3" s="1"/>
  <c r="H65" i="4"/>
  <c r="F88" i="3" s="1"/>
  <c r="H64" i="4"/>
  <c r="F87" i="3" s="1"/>
  <c r="H63" i="4"/>
  <c r="F86" i="3" s="1"/>
  <c r="H62" i="4"/>
  <c r="F85" i="3" s="1"/>
  <c r="C62" i="4"/>
  <c r="C112" i="4" s="1"/>
  <c r="AG73" i="3"/>
  <c r="AF73" i="3"/>
  <c r="AE73" i="3"/>
  <c r="AD73" i="3"/>
  <c r="AC73" i="3"/>
  <c r="AB73" i="3"/>
  <c r="AA73" i="3"/>
  <c r="Z73" i="3"/>
  <c r="Y73" i="3"/>
  <c r="X73" i="3"/>
  <c r="W73" i="3"/>
  <c r="V73" i="3"/>
  <c r="U73" i="3"/>
  <c r="T73" i="3"/>
  <c r="S73" i="3"/>
  <c r="R73" i="3"/>
  <c r="Q73" i="3"/>
  <c r="P73" i="3"/>
  <c r="O73" i="3"/>
  <c r="N73" i="3"/>
  <c r="M73" i="3"/>
  <c r="L73" i="3"/>
  <c r="K73" i="3"/>
  <c r="J73" i="3"/>
  <c r="I73" i="3"/>
  <c r="G73" i="3"/>
  <c r="F73" i="3"/>
  <c r="E73" i="3"/>
  <c r="D73" i="3"/>
  <c r="G72" i="3"/>
  <c r="F72" i="3"/>
  <c r="E72" i="3"/>
  <c r="D72" i="3"/>
  <c r="G71" i="3"/>
  <c r="F71" i="3"/>
  <c r="E71" i="3"/>
  <c r="D71" i="3"/>
  <c r="AG68" i="3"/>
  <c r="AF68" i="3"/>
  <c r="AE68" i="3"/>
  <c r="AD68" i="3"/>
  <c r="AC68" i="3"/>
  <c r="AB68" i="3"/>
  <c r="AA68" i="3"/>
  <c r="Z68" i="3"/>
  <c r="Y68" i="3"/>
  <c r="X68" i="3"/>
  <c r="W68" i="3"/>
  <c r="V68" i="3"/>
  <c r="U68" i="3"/>
  <c r="T68" i="3"/>
  <c r="S68" i="3"/>
  <c r="R68" i="3"/>
  <c r="Q68" i="3"/>
  <c r="P68" i="3"/>
  <c r="O68" i="3"/>
  <c r="N68" i="3"/>
  <c r="M68" i="3"/>
  <c r="L68" i="3"/>
  <c r="K68" i="3"/>
  <c r="J68" i="3"/>
  <c r="I68" i="3"/>
  <c r="H68" i="3"/>
  <c r="G68" i="3"/>
  <c r="F68" i="3"/>
  <c r="E68" i="3"/>
  <c r="D68" i="3"/>
  <c r="AG67" i="3"/>
  <c r="AF67" i="3"/>
  <c r="AE67" i="3"/>
  <c r="AD67" i="3"/>
  <c r="AC67" i="3"/>
  <c r="AB67" i="3"/>
  <c r="AA67" i="3"/>
  <c r="Z67" i="3"/>
  <c r="Y67" i="3"/>
  <c r="X67" i="3"/>
  <c r="W67" i="3"/>
  <c r="V67" i="3"/>
  <c r="U67" i="3"/>
  <c r="T67" i="3"/>
  <c r="S67" i="3"/>
  <c r="R67" i="3"/>
  <c r="Q67" i="3"/>
  <c r="P67" i="3"/>
  <c r="O67" i="3"/>
  <c r="N67" i="3"/>
  <c r="M67" i="3"/>
  <c r="L67" i="3"/>
  <c r="K67" i="3"/>
  <c r="J67" i="3"/>
  <c r="I67" i="3"/>
  <c r="H67" i="3"/>
  <c r="G67" i="3"/>
  <c r="F67" i="3"/>
  <c r="E67" i="3"/>
  <c r="D67" i="3"/>
  <c r="AG66" i="3"/>
  <c r="AF66" i="3"/>
  <c r="AE66" i="3"/>
  <c r="AD66" i="3"/>
  <c r="AC66" i="3"/>
  <c r="AB66" i="3"/>
  <c r="AA66" i="3"/>
  <c r="Z66" i="3"/>
  <c r="Y66" i="3"/>
  <c r="X66" i="3"/>
  <c r="W66" i="3"/>
  <c r="V66" i="3"/>
  <c r="U66" i="3"/>
  <c r="T66" i="3"/>
  <c r="S66" i="3"/>
  <c r="R66" i="3"/>
  <c r="Q66" i="3"/>
  <c r="P66" i="3"/>
  <c r="O66" i="3"/>
  <c r="N66" i="3"/>
  <c r="M66" i="3"/>
  <c r="L66" i="3"/>
  <c r="K66" i="3"/>
  <c r="J66" i="3"/>
  <c r="I66" i="3"/>
  <c r="H66" i="3"/>
  <c r="G66" i="3"/>
  <c r="F66" i="3"/>
  <c r="E66" i="3"/>
  <c r="D66" i="3"/>
  <c r="AG62" i="3"/>
  <c r="AF62" i="3"/>
  <c r="AE62" i="3"/>
  <c r="AD62" i="3"/>
  <c r="AC62" i="3"/>
  <c r="AB62" i="3"/>
  <c r="AA62" i="3"/>
  <c r="Z62" i="3"/>
  <c r="Y62" i="3"/>
  <c r="X62" i="3"/>
  <c r="W62" i="3"/>
  <c r="V62" i="3"/>
  <c r="U62" i="3"/>
  <c r="T62" i="3"/>
  <c r="S62" i="3"/>
  <c r="R62" i="3"/>
  <c r="Q62" i="3"/>
  <c r="P62" i="3"/>
  <c r="O62" i="3"/>
  <c r="N62" i="3"/>
  <c r="M62" i="3"/>
  <c r="L62" i="3"/>
  <c r="K62" i="3"/>
  <c r="J62" i="3"/>
  <c r="I62" i="3"/>
  <c r="H62" i="3"/>
  <c r="G62" i="3"/>
  <c r="F62" i="3"/>
  <c r="E62" i="3"/>
  <c r="D62" i="3"/>
  <c r="AG61" i="3"/>
  <c r="AF61" i="3"/>
  <c r="AE61" i="3"/>
  <c r="AD61" i="3"/>
  <c r="AC61" i="3"/>
  <c r="AB61" i="3"/>
  <c r="AA61" i="3"/>
  <c r="Z61" i="3"/>
  <c r="Y61" i="3"/>
  <c r="X61" i="3"/>
  <c r="W61" i="3"/>
  <c r="V61" i="3"/>
  <c r="U61" i="3"/>
  <c r="T61" i="3"/>
  <c r="S61" i="3"/>
  <c r="R61" i="3"/>
  <c r="Q61" i="3"/>
  <c r="P61" i="3"/>
  <c r="O61" i="3"/>
  <c r="N61" i="3"/>
  <c r="M61" i="3"/>
  <c r="L61" i="3"/>
  <c r="K61" i="3"/>
  <c r="J61" i="3"/>
  <c r="I61" i="3"/>
  <c r="H61" i="3"/>
  <c r="G61" i="3"/>
  <c r="F61" i="3"/>
  <c r="E61" i="3"/>
  <c r="D61" i="3"/>
  <c r="AG60" i="3"/>
  <c r="AF60" i="3"/>
  <c r="AE60" i="3"/>
  <c r="AD60" i="3"/>
  <c r="AC60" i="3"/>
  <c r="AB60" i="3"/>
  <c r="AA60" i="3"/>
  <c r="Z60" i="3"/>
  <c r="Y60" i="3"/>
  <c r="X60" i="3"/>
  <c r="W60" i="3"/>
  <c r="V60" i="3"/>
  <c r="U60" i="3"/>
  <c r="T60" i="3"/>
  <c r="S60" i="3"/>
  <c r="R60" i="3"/>
  <c r="Q60" i="3"/>
  <c r="P60" i="3"/>
  <c r="O60" i="3"/>
  <c r="N60" i="3"/>
  <c r="M60" i="3"/>
  <c r="L60" i="3"/>
  <c r="K60" i="3"/>
  <c r="J60" i="3"/>
  <c r="I60" i="3"/>
  <c r="H60" i="3"/>
  <c r="G60" i="3"/>
  <c r="F60" i="3"/>
  <c r="E60" i="3"/>
  <c r="D60" i="3"/>
  <c r="C57" i="3"/>
  <c r="C27" i="3"/>
  <c r="C26" i="3"/>
  <c r="D36" i="3" s="1"/>
  <c r="D23" i="3"/>
  <c r="D22" i="3"/>
  <c r="D21" i="3"/>
  <c r="D19" i="3"/>
  <c r="G19" i="4"/>
  <c r="F229" i="3"/>
  <c r="F225" i="3"/>
  <c r="BE108" i="3"/>
  <c r="BM109" i="3"/>
  <c r="BI109" i="3"/>
  <c r="BC109" i="3"/>
  <c r="BL109" i="3"/>
  <c r="BJ109" i="3"/>
  <c r="BB109" i="3"/>
  <c r="AZ109" i="3"/>
  <c r="BL112" i="3"/>
  <c r="BI112" i="3"/>
  <c r="BB120" i="3"/>
  <c r="BA120" i="3"/>
  <c r="BM121" i="3"/>
  <c r="BI121" i="3"/>
  <c r="BG121" i="3"/>
  <c r="BE121" i="3"/>
  <c r="BA121" i="3"/>
  <c r="BN121" i="3"/>
  <c r="BJ121" i="3"/>
  <c r="BB121" i="3"/>
  <c r="BL121" i="3"/>
  <c r="BH121" i="3"/>
  <c r="AZ121" i="3"/>
  <c r="C63" i="4"/>
  <c r="A86" i="3" s="1"/>
  <c r="A136" i="3" s="1"/>
  <c r="G210" i="3"/>
  <c r="G229" i="3"/>
  <c r="G225" i="3"/>
  <c r="G206" i="3"/>
  <c r="I209" i="3"/>
  <c r="H227" i="3"/>
  <c r="I205" i="3"/>
  <c r="H228" i="3"/>
  <c r="I208" i="3"/>
  <c r="H224" i="3"/>
  <c r="I252" i="3"/>
  <c r="H226" i="3"/>
  <c r="C64" i="4"/>
  <c r="E40" i="3"/>
  <c r="F40" i="3" s="1"/>
  <c r="G40" i="3" s="1"/>
  <c r="H40" i="3" s="1"/>
  <c r="I40" i="3" s="1"/>
  <c r="J40" i="3" s="1"/>
  <c r="K40" i="3" s="1"/>
  <c r="L40" i="3" s="1"/>
  <c r="M40" i="3" s="1"/>
  <c r="N40" i="3" s="1"/>
  <c r="O40" i="3" s="1"/>
  <c r="P40" i="3" s="1"/>
  <c r="Q40" i="3" s="1"/>
  <c r="R40" i="3" s="1"/>
  <c r="S40" i="3" s="1"/>
  <c r="T40" i="3" s="1"/>
  <c r="U40" i="3" s="1"/>
  <c r="V40" i="3" s="1"/>
  <c r="W40" i="3" s="1"/>
  <c r="X40" i="3" s="1"/>
  <c r="Y40" i="3" s="1"/>
  <c r="Z40" i="3" s="1"/>
  <c r="AA40" i="3" s="1"/>
  <c r="AB40" i="3" s="1"/>
  <c r="AC40" i="3" s="1"/>
  <c r="AD40" i="3" s="1"/>
  <c r="AE40" i="3" s="1"/>
  <c r="AF40" i="3" s="1"/>
  <c r="AG40" i="3" s="1"/>
  <c r="AH40" i="3" s="1"/>
  <c r="AI40" i="3" s="1"/>
  <c r="AJ40" i="3" s="1"/>
  <c r="AK40" i="3" s="1"/>
  <c r="AL40" i="3" s="1"/>
  <c r="AM40" i="3" s="1"/>
  <c r="AN40" i="3" s="1"/>
  <c r="AO40" i="3" s="1"/>
  <c r="AP40" i="3" s="1"/>
  <c r="AQ40" i="3" s="1"/>
  <c r="AR40" i="3" s="1"/>
  <c r="AS40" i="3" s="1"/>
  <c r="H210" i="3"/>
  <c r="H206" i="3"/>
  <c r="H212" i="3"/>
  <c r="G231" i="3"/>
  <c r="G212" i="3"/>
  <c r="J205" i="3"/>
  <c r="I227" i="3"/>
  <c r="J209" i="3"/>
  <c r="J208" i="3"/>
  <c r="I228" i="3"/>
  <c r="I226" i="3"/>
  <c r="I224" i="3"/>
  <c r="J252" i="3"/>
  <c r="C65" i="4"/>
  <c r="A88" i="3" s="1"/>
  <c r="A138" i="3" s="1"/>
  <c r="H229" i="3"/>
  <c r="I210" i="3"/>
  <c r="I206" i="3"/>
  <c r="I212" i="3"/>
  <c r="H225" i="3"/>
  <c r="K205" i="3"/>
  <c r="J228" i="3"/>
  <c r="K208" i="3"/>
  <c r="K209" i="3"/>
  <c r="J227" i="3"/>
  <c r="J226" i="3"/>
  <c r="K252" i="3"/>
  <c r="J224" i="3"/>
  <c r="C66" i="4"/>
  <c r="C116" i="4" s="1"/>
  <c r="J210" i="3"/>
  <c r="I229" i="3"/>
  <c r="H231" i="3"/>
  <c r="J206" i="3"/>
  <c r="J212" i="3"/>
  <c r="I225" i="3"/>
  <c r="L205" i="3"/>
  <c r="K227" i="3"/>
  <c r="L209" i="3"/>
  <c r="L208" i="3"/>
  <c r="K228" i="3"/>
  <c r="K226" i="3"/>
  <c r="K224" i="3"/>
  <c r="L252" i="3"/>
  <c r="C67" i="4"/>
  <c r="A90" i="3" s="1"/>
  <c r="A140" i="3" s="1"/>
  <c r="J229" i="3"/>
  <c r="K210" i="3"/>
  <c r="J225" i="3"/>
  <c r="K206" i="3"/>
  <c r="K212" i="3"/>
  <c r="I231" i="3"/>
  <c r="M205" i="3"/>
  <c r="L228" i="3"/>
  <c r="M208" i="3"/>
  <c r="M209" i="3"/>
  <c r="L227" i="3"/>
  <c r="L226" i="3"/>
  <c r="M252" i="3"/>
  <c r="L224" i="3"/>
  <c r="C68" i="4"/>
  <c r="C118" i="4" s="1"/>
  <c r="L210" i="3"/>
  <c r="K229" i="3"/>
  <c r="J231" i="3"/>
  <c r="L206" i="3"/>
  <c r="L212" i="3"/>
  <c r="K225" i="3"/>
  <c r="M227" i="3"/>
  <c r="N209" i="3"/>
  <c r="N208" i="3"/>
  <c r="M228" i="3"/>
  <c r="N205" i="3"/>
  <c r="M226" i="3"/>
  <c r="M224" i="3"/>
  <c r="N252" i="3"/>
  <c r="C69" i="4"/>
  <c r="A92" i="3" s="1"/>
  <c r="A142" i="3" s="1"/>
  <c r="M210" i="3"/>
  <c r="L229" i="3"/>
  <c r="M206" i="3"/>
  <c r="M212" i="3"/>
  <c r="K231" i="3"/>
  <c r="L225" i="3"/>
  <c r="O205" i="3"/>
  <c r="N228" i="3"/>
  <c r="O208" i="3"/>
  <c r="O209" i="3"/>
  <c r="N227" i="3"/>
  <c r="N226" i="3"/>
  <c r="O252" i="3"/>
  <c r="N224" i="3"/>
  <c r="C70" i="4"/>
  <c r="N210" i="3"/>
  <c r="M229" i="3"/>
  <c r="N206" i="3"/>
  <c r="N212" i="3"/>
  <c r="M225" i="3"/>
  <c r="L231" i="3"/>
  <c r="P205" i="3"/>
  <c r="O227" i="3"/>
  <c r="P209" i="3"/>
  <c r="P208" i="3"/>
  <c r="O228" i="3"/>
  <c r="O226" i="3"/>
  <c r="O224" i="3"/>
  <c r="P252" i="3"/>
  <c r="C71" i="4"/>
  <c r="A94" i="3" s="1"/>
  <c r="A144" i="3" s="1"/>
  <c r="O210" i="3"/>
  <c r="N229" i="3"/>
  <c r="O206" i="3"/>
  <c r="O212" i="3"/>
  <c r="M231" i="3"/>
  <c r="N225" i="3"/>
  <c r="Q205" i="3"/>
  <c r="P228" i="3"/>
  <c r="Q208" i="3"/>
  <c r="Q209" i="3"/>
  <c r="P227" i="3"/>
  <c r="P226" i="3"/>
  <c r="Q252" i="3"/>
  <c r="P224" i="3"/>
  <c r="C72" i="4"/>
  <c r="P210" i="3"/>
  <c r="O229" i="3"/>
  <c r="P206" i="3"/>
  <c r="P212" i="3"/>
  <c r="O225" i="3"/>
  <c r="N231" i="3"/>
  <c r="R205" i="3"/>
  <c r="Q227" i="3"/>
  <c r="R209" i="3"/>
  <c r="R208" i="3"/>
  <c r="Q228" i="3"/>
  <c r="Q226" i="3"/>
  <c r="Q224" i="3"/>
  <c r="R252" i="3"/>
  <c r="C73" i="4"/>
  <c r="C123" i="4" s="1"/>
  <c r="Q210" i="3"/>
  <c r="P229" i="3"/>
  <c r="Q206" i="3"/>
  <c r="Q212" i="3"/>
  <c r="O231" i="3"/>
  <c r="P225" i="3"/>
  <c r="S205" i="3"/>
  <c r="R228" i="3"/>
  <c r="S208" i="3"/>
  <c r="S209" i="3"/>
  <c r="R227" i="3"/>
  <c r="R226" i="3"/>
  <c r="S252" i="3"/>
  <c r="R224" i="3"/>
  <c r="C74" i="4"/>
  <c r="R210" i="3"/>
  <c r="Q229" i="3"/>
  <c r="R206" i="3"/>
  <c r="R212" i="3"/>
  <c r="Q225" i="3"/>
  <c r="P231" i="3"/>
  <c r="T205" i="3"/>
  <c r="S227" i="3"/>
  <c r="T209" i="3"/>
  <c r="T208" i="3"/>
  <c r="S228" i="3"/>
  <c r="S226" i="3"/>
  <c r="S224" i="3"/>
  <c r="T252" i="3"/>
  <c r="C75" i="4"/>
  <c r="C125" i="4" s="1"/>
  <c r="S210" i="3"/>
  <c r="R229" i="3"/>
  <c r="S206" i="3"/>
  <c r="S212" i="3"/>
  <c r="Q231" i="3"/>
  <c r="R225" i="3"/>
  <c r="U205" i="3"/>
  <c r="T228" i="3"/>
  <c r="U208" i="3"/>
  <c r="U209" i="3"/>
  <c r="T227" i="3"/>
  <c r="T226" i="3"/>
  <c r="U252" i="3"/>
  <c r="T224" i="3"/>
  <c r="C76" i="4"/>
  <c r="C126" i="4" s="1"/>
  <c r="T210" i="3"/>
  <c r="S229" i="3"/>
  <c r="T206" i="3"/>
  <c r="T212" i="3"/>
  <c r="S225" i="3"/>
  <c r="R231" i="3"/>
  <c r="V205" i="3"/>
  <c r="U227" i="3"/>
  <c r="V209" i="3"/>
  <c r="V208" i="3"/>
  <c r="U228" i="3"/>
  <c r="U226" i="3"/>
  <c r="U224" i="3"/>
  <c r="V252" i="3"/>
  <c r="C77" i="4"/>
  <c r="A100" i="3" s="1"/>
  <c r="A150" i="3" s="1"/>
  <c r="A407" i="3"/>
  <c r="U210" i="3"/>
  <c r="T229" i="3"/>
  <c r="U206" i="3"/>
  <c r="U212" i="3"/>
  <c r="S231" i="3"/>
  <c r="T225" i="3"/>
  <c r="W205" i="3"/>
  <c r="V228" i="3"/>
  <c r="W208" i="3"/>
  <c r="W209" i="3"/>
  <c r="V227" i="3"/>
  <c r="V226" i="3"/>
  <c r="W252" i="3"/>
  <c r="V224" i="3"/>
  <c r="C78" i="4"/>
  <c r="V210" i="3"/>
  <c r="U229" i="3"/>
  <c r="V206" i="3"/>
  <c r="V212" i="3"/>
  <c r="U225" i="3"/>
  <c r="T231" i="3"/>
  <c r="W227" i="3"/>
  <c r="X209" i="3"/>
  <c r="X208" i="3"/>
  <c r="W228" i="3"/>
  <c r="X205" i="3"/>
  <c r="W226" i="3"/>
  <c r="W224" i="3"/>
  <c r="X252" i="3"/>
  <c r="C79" i="4"/>
  <c r="W210" i="3"/>
  <c r="V229" i="3"/>
  <c r="W206" i="3"/>
  <c r="W212" i="3"/>
  <c r="U231" i="3"/>
  <c r="V225" i="3"/>
  <c r="Y205" i="3"/>
  <c r="X228" i="3"/>
  <c r="Y208" i="3"/>
  <c r="Y209" i="3"/>
  <c r="X227" i="3"/>
  <c r="X226" i="3"/>
  <c r="Y252" i="3"/>
  <c r="X224" i="3"/>
  <c r="C80" i="4"/>
  <c r="X210" i="3"/>
  <c r="W229" i="3"/>
  <c r="X206" i="3"/>
  <c r="X212" i="3"/>
  <c r="W225" i="3"/>
  <c r="V231" i="3"/>
  <c r="Z208" i="3"/>
  <c r="Z205" i="3"/>
  <c r="Y227" i="3"/>
  <c r="Z209" i="3"/>
  <c r="Y228" i="3"/>
  <c r="Y226" i="3"/>
  <c r="Y224" i="3"/>
  <c r="Z252" i="3"/>
  <c r="C81" i="4"/>
  <c r="Y210" i="3"/>
  <c r="X229" i="3"/>
  <c r="Y206" i="3"/>
  <c r="Y212" i="3"/>
  <c r="W231" i="3"/>
  <c r="X225" i="3"/>
  <c r="AA205" i="3"/>
  <c r="AA208" i="3"/>
  <c r="Z228" i="3"/>
  <c r="AA209" i="3"/>
  <c r="Z227" i="3"/>
  <c r="Z226" i="3"/>
  <c r="AA252" i="3"/>
  <c r="Z224" i="3"/>
  <c r="Z210" i="3"/>
  <c r="Y229" i="3"/>
  <c r="Z206" i="3"/>
  <c r="Z212" i="3"/>
  <c r="Y225" i="3"/>
  <c r="X231" i="3"/>
  <c r="AA227" i="3"/>
  <c r="AB209" i="3"/>
  <c r="AA228" i="3"/>
  <c r="AB208" i="3"/>
  <c r="AB205" i="3"/>
  <c r="AA226" i="3"/>
  <c r="AA224" i="3"/>
  <c r="AB252" i="3"/>
  <c r="AA210" i="3"/>
  <c r="Z229" i="3"/>
  <c r="AA206" i="3"/>
  <c r="AA212" i="3"/>
  <c r="Y231" i="3"/>
  <c r="Z225" i="3"/>
  <c r="AC205" i="3"/>
  <c r="AC208" i="3"/>
  <c r="AB228" i="3"/>
  <c r="AC209" i="3"/>
  <c r="AB227" i="3"/>
  <c r="AB226" i="3"/>
  <c r="AC252" i="3"/>
  <c r="AB224" i="3"/>
  <c r="AB210" i="3"/>
  <c r="AA229" i="3"/>
  <c r="AB206" i="3"/>
  <c r="AB212" i="3"/>
  <c r="AA225" i="3"/>
  <c r="Z231" i="3"/>
  <c r="AC228" i="3"/>
  <c r="AD205" i="3"/>
  <c r="AC227" i="3"/>
  <c r="AD209" i="3"/>
  <c r="AD208" i="3"/>
  <c r="AC226" i="3"/>
  <c r="AC224" i="3"/>
  <c r="AD252" i="3"/>
  <c r="AC210" i="3"/>
  <c r="AB229" i="3"/>
  <c r="AC206" i="3"/>
  <c r="AC212" i="3"/>
  <c r="AA231" i="3"/>
  <c r="AB225" i="3"/>
  <c r="AE208" i="3"/>
  <c r="AE205" i="3"/>
  <c r="AD228" i="3"/>
  <c r="AE209" i="3"/>
  <c r="AD227" i="3"/>
  <c r="AD226" i="3"/>
  <c r="AE252" i="3"/>
  <c r="AD224" i="3"/>
  <c r="AZ98" i="3"/>
  <c r="AZ94" i="3"/>
  <c r="AD210" i="3"/>
  <c r="AC229" i="3"/>
  <c r="AD206" i="3"/>
  <c r="AD212" i="3"/>
  <c r="AC225" i="3"/>
  <c r="AB231" i="3"/>
  <c r="AF205" i="3"/>
  <c r="AG208" i="3"/>
  <c r="AF208" i="3"/>
  <c r="AE227" i="3"/>
  <c r="AG209" i="3"/>
  <c r="AF209" i="3"/>
  <c r="AE228" i="3"/>
  <c r="AE226" i="3"/>
  <c r="AE224" i="3"/>
  <c r="AG252" i="3"/>
  <c r="AF252" i="3"/>
  <c r="BA95" i="3"/>
  <c r="BA98" i="3"/>
  <c r="AE210" i="3"/>
  <c r="AD229" i="3"/>
  <c r="AE206" i="3"/>
  <c r="AE212" i="3"/>
  <c r="AC231" i="3"/>
  <c r="AD225" i="3"/>
  <c r="AG205" i="3"/>
  <c r="AG228" i="3"/>
  <c r="AF228" i="3"/>
  <c r="AG227" i="3"/>
  <c r="AF227" i="3"/>
  <c r="AF226" i="3"/>
  <c r="AG224" i="3"/>
  <c r="AF224" i="3"/>
  <c r="BB98" i="3"/>
  <c r="BB94" i="3"/>
  <c r="BB95" i="3"/>
  <c r="AG210" i="3"/>
  <c r="AF210" i="3"/>
  <c r="AE229" i="3"/>
  <c r="AF206" i="3"/>
  <c r="AF212" i="3"/>
  <c r="AE225" i="3"/>
  <c r="AD231" i="3"/>
  <c r="AG226" i="3"/>
  <c r="BC98" i="3"/>
  <c r="AG229" i="3"/>
  <c r="AF229" i="3"/>
  <c r="AG206" i="3"/>
  <c r="AG212" i="3"/>
  <c r="AE231" i="3"/>
  <c r="AF225" i="3"/>
  <c r="AG225" i="3"/>
  <c r="BD95" i="3"/>
  <c r="AG231" i="3"/>
  <c r="AF231" i="3"/>
  <c r="BE95" i="3"/>
  <c r="BE98" i="3"/>
  <c r="BF94" i="3"/>
  <c r="BG95" i="3"/>
  <c r="BH94" i="3"/>
  <c r="BH95" i="3"/>
  <c r="BI95" i="3"/>
  <c r="BI98" i="3"/>
  <c r="BI94" i="3"/>
  <c r="BJ94" i="3"/>
  <c r="BJ95" i="3"/>
  <c r="BK95" i="3"/>
  <c r="BL94" i="3"/>
  <c r="BL95" i="3"/>
  <c r="BM98" i="3"/>
  <c r="BM94" i="3"/>
  <c r="BN98" i="3"/>
  <c r="BN95" i="3"/>
  <c r="BC90" i="3"/>
  <c r="BD90" i="3"/>
  <c r="BE90" i="3"/>
  <c r="H71" i="3"/>
  <c r="I71" i="3"/>
  <c r="H73" i="3"/>
  <c r="H72" i="3"/>
  <c r="J71" i="3"/>
  <c r="I72" i="3"/>
  <c r="L71" i="3"/>
  <c r="K71" i="3"/>
  <c r="J72" i="3"/>
  <c r="M71" i="3"/>
  <c r="K72" i="3"/>
  <c r="N71" i="3"/>
  <c r="O71" i="3"/>
  <c r="L72" i="3"/>
  <c r="P71" i="3"/>
  <c r="M72" i="3"/>
  <c r="Q71" i="3"/>
  <c r="N72" i="3"/>
  <c r="R71" i="3"/>
  <c r="O72" i="3"/>
  <c r="S71" i="3"/>
  <c r="P72" i="3"/>
  <c r="T71" i="3"/>
  <c r="Q72" i="3"/>
  <c r="U71" i="3"/>
  <c r="R72" i="3"/>
  <c r="V71" i="3"/>
  <c r="W71" i="3"/>
  <c r="S72" i="3"/>
  <c r="X71" i="3"/>
  <c r="T72" i="3"/>
  <c r="Y71" i="3"/>
  <c r="U72" i="3"/>
  <c r="V72" i="3"/>
  <c r="Z71" i="3"/>
  <c r="W72" i="3"/>
  <c r="AA71" i="3"/>
  <c r="AB71" i="3"/>
  <c r="X72" i="3"/>
  <c r="Y72" i="3"/>
  <c r="AC71" i="3"/>
  <c r="Z72" i="3"/>
  <c r="AD71" i="3"/>
  <c r="AE71" i="3"/>
  <c r="AA72" i="3"/>
  <c r="AB72" i="3"/>
  <c r="AF71" i="3"/>
  <c r="AG71" i="3"/>
  <c r="AC72" i="3"/>
  <c r="AD72" i="3"/>
  <c r="AE72" i="3"/>
  <c r="AG72" i="3"/>
  <c r="AF72" i="3"/>
  <c r="E131" i="4"/>
  <c r="E129" i="4"/>
  <c r="E128" i="4"/>
  <c r="E125" i="4"/>
  <c r="E130" i="4"/>
  <c r="E127" i="4"/>
  <c r="E124" i="4"/>
  <c r="E126" i="4"/>
  <c r="E140" i="4"/>
  <c r="E137" i="4"/>
  <c r="E134" i="4"/>
  <c r="E149" i="4"/>
  <c r="E139" i="4"/>
  <c r="E151" i="4"/>
  <c r="E142" i="4"/>
  <c r="E150" i="4"/>
  <c r="E141" i="4"/>
  <c r="E136" i="4"/>
  <c r="E135" i="4"/>
  <c r="E152" i="4"/>
  <c r="E133" i="4"/>
  <c r="E138" i="4"/>
  <c r="E144" i="4"/>
  <c r="E146" i="4"/>
  <c r="E145" i="4"/>
  <c r="E143" i="4"/>
  <c r="E148" i="4"/>
  <c r="E147" i="4"/>
  <c r="AQ121" i="3"/>
  <c r="AL121" i="3"/>
  <c r="AT121" i="3"/>
  <c r="AM121" i="3"/>
  <c r="AP121" i="3"/>
  <c r="AK124" i="3"/>
  <c r="BA124" i="3"/>
  <c r="AK109" i="3"/>
  <c r="AT109" i="3"/>
  <c r="AU109" i="3"/>
  <c r="AV109" i="3"/>
  <c r="AX109" i="3"/>
  <c r="AY109" i="3"/>
  <c r="AN109" i="3"/>
  <c r="AP109" i="3"/>
  <c r="AR109" i="3"/>
  <c r="AS109" i="3"/>
  <c r="BN109" i="3"/>
  <c r="BF109" i="3"/>
  <c r="AO112" i="3"/>
  <c r="AN112" i="3"/>
  <c r="AP94" i="3"/>
  <c r="AO124" i="3"/>
  <c r="AO94" i="3"/>
  <c r="AL109" i="3"/>
  <c r="BN90" i="3" l="1"/>
  <c r="BB90" i="3"/>
  <c r="AO116" i="3"/>
  <c r="AV125" i="3"/>
  <c r="BG125" i="3"/>
  <c r="BI125" i="3"/>
  <c r="BJ103" i="3"/>
  <c r="AO90" i="3"/>
  <c r="AZ90" i="3"/>
  <c r="BM90" i="3"/>
  <c r="BI116" i="3"/>
  <c r="BK90" i="3"/>
  <c r="BG116" i="3"/>
  <c r="BL90" i="3"/>
  <c r="BK116" i="3"/>
  <c r="BA90" i="3"/>
  <c r="BI90" i="3"/>
  <c r="BF116" i="3"/>
  <c r="AN90" i="3"/>
  <c r="BJ90" i="3"/>
  <c r="AP90" i="3"/>
  <c r="BH90" i="3"/>
  <c r="BH116" i="3"/>
  <c r="BL116" i="3"/>
  <c r="BG90" i="3"/>
  <c r="AN116" i="3"/>
  <c r="BF90" i="3"/>
  <c r="AV103" i="3"/>
  <c r="BG103" i="3"/>
  <c r="AK103" i="3"/>
  <c r="BF103" i="3"/>
  <c r="AM117" i="3"/>
  <c r="BK87" i="3"/>
  <c r="D220" i="4"/>
  <c r="B282" i="3" s="1"/>
  <c r="BJ87" i="3"/>
  <c r="BG87" i="3"/>
  <c r="BB125" i="3"/>
  <c r="AZ113" i="3"/>
  <c r="AR125" i="3"/>
  <c r="BC87" i="3"/>
  <c r="BF125" i="3"/>
  <c r="BD113" i="3"/>
  <c r="BC125" i="3"/>
  <c r="BN113" i="3"/>
  <c r="AS125" i="3"/>
  <c r="BB87" i="3"/>
  <c r="BN125" i="3"/>
  <c r="AX113" i="3"/>
  <c r="BJ98" i="3"/>
  <c r="BF98" i="3"/>
  <c r="BA125" i="3"/>
  <c r="BG124" i="3"/>
  <c r="BL98" i="3"/>
  <c r="BH98" i="3"/>
  <c r="BD98" i="3"/>
  <c r="BA103" i="3"/>
  <c r="AZ125" i="3"/>
  <c r="BN124" i="3"/>
  <c r="BG112" i="3"/>
  <c r="BK125" i="3"/>
  <c r="AP112" i="3"/>
  <c r="AL113" i="3"/>
  <c r="AT124" i="3"/>
  <c r="AT125" i="3"/>
  <c r="BK98" i="3"/>
  <c r="BG98" i="3"/>
  <c r="BD125" i="3"/>
  <c r="BD112" i="3"/>
  <c r="AL125" i="3"/>
  <c r="BC112" i="3"/>
  <c r="AQ125" i="3"/>
  <c r="AX103" i="3"/>
  <c r="AU125" i="3"/>
  <c r="BL125" i="3"/>
  <c r="BF112" i="3"/>
  <c r="D224" i="4"/>
  <c r="D238" i="4" s="1"/>
  <c r="B300" i="3" s="1"/>
  <c r="D218" i="4"/>
  <c r="B280" i="3" s="1"/>
  <c r="B337" i="3" s="1"/>
  <c r="C337" i="3" s="1"/>
  <c r="C203" i="4"/>
  <c r="A265" i="3" s="1"/>
  <c r="BI91" i="3"/>
  <c r="BE91" i="3"/>
  <c r="BB103" i="3"/>
  <c r="BL117" i="3"/>
  <c r="AL103" i="3"/>
  <c r="BN117" i="3"/>
  <c r="AZ103" i="3"/>
  <c r="BD117" i="3"/>
  <c r="AP117" i="3"/>
  <c r="BL103" i="3"/>
  <c r="BE103" i="3"/>
  <c r="BB117" i="3"/>
  <c r="BC117" i="3"/>
  <c r="AO117" i="3"/>
  <c r="AS103" i="3"/>
  <c r="AY117" i="3"/>
  <c r="BI117" i="3"/>
  <c r="BH103" i="3"/>
  <c r="AR103" i="3"/>
  <c r="AU117" i="3"/>
  <c r="BA91" i="3"/>
  <c r="BK117" i="3"/>
  <c r="AY103" i="3"/>
  <c r="AT117" i="3"/>
  <c r="AZ91" i="3"/>
  <c r="BC103" i="3"/>
  <c r="BH117" i="3"/>
  <c r="AP103" i="3"/>
  <c r="BJ117" i="3"/>
  <c r="BG117" i="3"/>
  <c r="BK91" i="3"/>
  <c r="BD103" i="3"/>
  <c r="AN103" i="3"/>
  <c r="AR117" i="3"/>
  <c r="BJ91" i="3"/>
  <c r="BA117" i="3"/>
  <c r="AX117" i="3"/>
  <c r="BM117" i="3"/>
  <c r="AU103" i="3"/>
  <c r="AT103" i="3"/>
  <c r="AW117" i="3"/>
  <c r="BM103" i="3"/>
  <c r="C285" i="3"/>
  <c r="C360" i="3" s="1"/>
  <c r="C271" i="3"/>
  <c r="C265" i="3"/>
  <c r="A117" i="3"/>
  <c r="A166" i="3" s="1"/>
  <c r="D226" i="4"/>
  <c r="C144" i="4"/>
  <c r="A120" i="3"/>
  <c r="A169" i="3" s="1"/>
  <c r="A272" i="3"/>
  <c r="D222" i="4"/>
  <c r="B284" i="3" s="1"/>
  <c r="B341" i="3" s="1"/>
  <c r="C341" i="3" s="1"/>
  <c r="C117" i="4"/>
  <c r="D239" i="4"/>
  <c r="B301" i="3" s="1"/>
  <c r="A98" i="3"/>
  <c r="A148" i="3" s="1"/>
  <c r="AT87" i="3"/>
  <c r="AS90" i="3"/>
  <c r="AX90" i="3"/>
  <c r="AQ90" i="3"/>
  <c r="AU116" i="3"/>
  <c r="AQ98" i="3"/>
  <c r="AN98" i="3"/>
  <c r="AY94" i="3"/>
  <c r="AV112" i="3"/>
  <c r="AR98" i="3"/>
  <c r="AM98" i="3"/>
  <c r="AV121" i="3"/>
  <c r="AU87" i="3"/>
  <c r="AM87" i="3"/>
  <c r="AL117" i="3"/>
  <c r="AO103" i="3"/>
  <c r="AW103" i="3"/>
  <c r="AM103" i="3"/>
  <c r="BG109" i="3"/>
  <c r="AO109" i="3"/>
  <c r="AW109" i="3"/>
  <c r="AM109" i="3"/>
  <c r="AS117" i="3"/>
  <c r="AN117" i="3"/>
  <c r="AV117" i="3"/>
  <c r="AK117" i="3"/>
  <c r="AN121" i="3"/>
  <c r="AU121" i="3"/>
  <c r="AM125" i="3"/>
  <c r="AO125" i="3"/>
  <c r="BM87" i="3"/>
  <c r="BN91" i="3"/>
  <c r="BF91" i="3"/>
  <c r="BF87" i="3"/>
  <c r="BC91" i="3"/>
  <c r="BD87" i="3"/>
  <c r="BN103" i="3"/>
  <c r="BM95" i="3"/>
  <c r="BK103" i="3"/>
  <c r="BI103" i="3"/>
  <c r="BF95" i="3"/>
  <c r="BC95" i="3"/>
  <c r="AZ95" i="3"/>
  <c r="BH125" i="3"/>
  <c r="BJ125" i="3"/>
  <c r="BE125" i="3"/>
  <c r="BM125" i="3"/>
  <c r="BD121" i="3"/>
  <c r="BF121" i="3"/>
  <c r="BC121" i="3"/>
  <c r="BK121" i="3"/>
  <c r="AZ117" i="3"/>
  <c r="BF117" i="3"/>
  <c r="BE117" i="3"/>
  <c r="BH109" i="3"/>
  <c r="BE109" i="3"/>
  <c r="C113" i="4"/>
  <c r="D221" i="4"/>
  <c r="D235" i="4" s="1"/>
  <c r="B297" i="3" s="1"/>
  <c r="A114" i="3"/>
  <c r="A163" i="3" s="1"/>
  <c r="A119" i="3"/>
  <c r="A168" i="3" s="1"/>
  <c r="A125" i="3"/>
  <c r="A174" i="3" s="1"/>
  <c r="A112" i="3"/>
  <c r="A161" i="3" s="1"/>
  <c r="A110" i="3"/>
  <c r="A159" i="3" s="1"/>
  <c r="B273" i="3"/>
  <c r="A123" i="3"/>
  <c r="A172" i="3" s="1"/>
  <c r="A85" i="3"/>
  <c r="A135" i="3" s="1"/>
  <c r="A254" i="3"/>
  <c r="C121" i="4"/>
  <c r="D233" i="4"/>
  <c r="B295" i="3" s="1"/>
  <c r="A99" i="3"/>
  <c r="A149" i="3" s="1"/>
  <c r="A91" i="3"/>
  <c r="A141" i="3" s="1"/>
  <c r="A122" i="3"/>
  <c r="A171" i="3" s="1"/>
  <c r="C119" i="4"/>
  <c r="B265" i="3"/>
  <c r="C272" i="3"/>
  <c r="D231" i="4"/>
  <c r="B293" i="3" s="1"/>
  <c r="B279" i="3"/>
  <c r="B354" i="3" s="1"/>
  <c r="C286" i="3"/>
  <c r="C361" i="3" s="1"/>
  <c r="E238" i="4"/>
  <c r="C300" i="3" s="1"/>
  <c r="C238" i="4"/>
  <c r="A300" i="3" s="1"/>
  <c r="A286" i="3"/>
  <c r="A361" i="3" s="1"/>
  <c r="C233" i="4"/>
  <c r="A295" i="3" s="1"/>
  <c r="A89" i="3"/>
  <c r="A139" i="3" s="1"/>
  <c r="C127" i="4"/>
  <c r="C115" i="4"/>
  <c r="E218" i="4"/>
  <c r="C280" i="3" s="1"/>
  <c r="C355" i="3" s="1"/>
  <c r="A109" i="3"/>
  <c r="A158" i="3" s="1"/>
  <c r="C212" i="4"/>
  <c r="C226" i="4" s="1"/>
  <c r="B267" i="3"/>
  <c r="A267" i="3"/>
  <c r="A116" i="3"/>
  <c r="A165" i="3" s="1"/>
  <c r="A96" i="3"/>
  <c r="A146" i="3" s="1"/>
  <c r="A124" i="3"/>
  <c r="A173" i="3" s="1"/>
  <c r="A111" i="3"/>
  <c r="A160" i="3" s="1"/>
  <c r="A259" i="3"/>
  <c r="D223" i="4"/>
  <c r="B285" i="3" s="1"/>
  <c r="A258" i="3"/>
  <c r="AX116" i="3"/>
  <c r="AW98" i="3"/>
  <c r="AV98" i="3"/>
  <c r="AU98" i="3"/>
  <c r="AT98" i="3"/>
  <c r="AS98" i="3"/>
  <c r="AR116" i="3"/>
  <c r="AO98" i="3"/>
  <c r="AY98" i="3"/>
  <c r="AX98" i="3"/>
  <c r="AV94" i="3"/>
  <c r="AU95" i="3"/>
  <c r="AT95" i="3"/>
  <c r="AS95" i="3"/>
  <c r="AQ116" i="3"/>
  <c r="AP98" i="3"/>
  <c r="AO91" i="3"/>
  <c r="AL98" i="3"/>
  <c r="AR91" i="3"/>
  <c r="AO95" i="3"/>
  <c r="AN95" i="3"/>
  <c r="AM95" i="3"/>
  <c r="AL95" i="3"/>
  <c r="AV95" i="3"/>
  <c r="AR121" i="3"/>
  <c r="AR95" i="3"/>
  <c r="B61" i="3"/>
  <c r="C58" i="3"/>
  <c r="E41" i="4" s="1"/>
  <c r="AT104" i="3"/>
  <c r="BB88" i="3"/>
  <c r="BJ104" i="3"/>
  <c r="BC92" i="3"/>
  <c r="AP104" i="3"/>
  <c r="BD104" i="3"/>
  <c r="BA104" i="3"/>
  <c r="AZ104" i="3"/>
  <c r="AO118" i="3"/>
  <c r="BJ114" i="3"/>
  <c r="AU104" i="3"/>
  <c r="AM104" i="3"/>
  <c r="BI118" i="3"/>
  <c r="BM110" i="3"/>
  <c r="AX91" i="3"/>
  <c r="AW95" i="3"/>
  <c r="AP125" i="3"/>
  <c r="AO121" i="3"/>
  <c r="BC100" i="3"/>
  <c r="AZ126" i="3"/>
  <c r="AO88" i="3"/>
  <c r="BM92" i="3"/>
  <c r="AL88" i="3"/>
  <c r="AN114" i="3"/>
  <c r="BK104" i="3"/>
  <c r="BJ100" i="3"/>
  <c r="BI104" i="3"/>
  <c r="BN100" i="3"/>
  <c r="BF110" i="3"/>
  <c r="AY104" i="3"/>
  <c r="AV104" i="3"/>
  <c r="AK92" i="3"/>
  <c r="AO100" i="3"/>
  <c r="AN104" i="3"/>
  <c r="AP110" i="3"/>
  <c r="AS114" i="3"/>
  <c r="AM118" i="3"/>
  <c r="BG104" i="3"/>
  <c r="BF104" i="3"/>
  <c r="BE114" i="3"/>
  <c r="AX122" i="3"/>
  <c r="BB111" i="3"/>
  <c r="AY107" i="3"/>
  <c r="AU92" i="3"/>
  <c r="AT110" i="3"/>
  <c r="AR114" i="3"/>
  <c r="AN110" i="3"/>
  <c r="BB101" i="3"/>
  <c r="BH88" i="3"/>
  <c r="BL100" i="3"/>
  <c r="BE100" i="3"/>
  <c r="BC104" i="3"/>
  <c r="BH110" i="3"/>
  <c r="AN107" i="3"/>
  <c r="AN100" i="3"/>
  <c r="AL104" i="3"/>
  <c r="BN104" i="3"/>
  <c r="BM104" i="3"/>
  <c r="BD96" i="3"/>
  <c r="BB100" i="3"/>
  <c r="BK122" i="3"/>
  <c r="BK110" i="3"/>
  <c r="AW88" i="3"/>
  <c r="AN92" i="3"/>
  <c r="AR118" i="3"/>
  <c r="AS110" i="3"/>
  <c r="AL110" i="3"/>
  <c r="AN118" i="3"/>
  <c r="BC111" i="3"/>
  <c r="BL92" i="3"/>
  <c r="BL104" i="3"/>
  <c r="BH104" i="3"/>
  <c r="BE104" i="3"/>
  <c r="BB104" i="3"/>
  <c r="BL122" i="3"/>
  <c r="BE110" i="3"/>
  <c r="BJ110" i="3"/>
  <c r="AY114" i="3"/>
  <c r="AW114" i="3"/>
  <c r="AT122" i="3"/>
  <c r="BJ107" i="3"/>
  <c r="BD119" i="3"/>
  <c r="AV101" i="3"/>
  <c r="AQ111" i="3"/>
  <c r="BI101" i="3"/>
  <c r="AP97" i="3"/>
  <c r="BE101" i="3"/>
  <c r="AO101" i="3"/>
  <c r="AW97" i="3"/>
  <c r="AW111" i="3"/>
  <c r="BE111" i="3"/>
  <c r="BA111" i="3"/>
  <c r="AT111" i="3"/>
  <c r="AM107" i="3"/>
  <c r="AM115" i="3"/>
  <c r="AR111" i="3"/>
  <c r="BL115" i="3"/>
  <c r="AX101" i="3"/>
  <c r="BD107" i="3"/>
  <c r="U179" i="3"/>
  <c r="U182" i="3" s="1"/>
  <c r="AP101" i="3"/>
  <c r="AR101" i="3"/>
  <c r="AU97" i="3"/>
  <c r="AY115" i="3"/>
  <c r="AV97" i="3"/>
  <c r="AQ107" i="3"/>
  <c r="AS111" i="3"/>
  <c r="BH111" i="3"/>
  <c r="BD101" i="3"/>
  <c r="BN123" i="3"/>
  <c r="BJ101" i="3"/>
  <c r="AF50" i="3"/>
  <c r="P50" i="3"/>
  <c r="AY125" i="3"/>
  <c r="AY95" i="3"/>
  <c r="AX125" i="3"/>
  <c r="AX95" i="3"/>
  <c r="AW125" i="3"/>
  <c r="AU122" i="3"/>
  <c r="AR110" i="3"/>
  <c r="AQ110" i="3"/>
  <c r="AQ95" i="3"/>
  <c r="AN125" i="3"/>
  <c r="D179" i="3"/>
  <c r="D9" i="3"/>
  <c r="E9" i="3" s="1"/>
  <c r="B421" i="3" s="1"/>
  <c r="D5" i="3"/>
  <c r="G47" i="3"/>
  <c r="D42" i="3"/>
  <c r="B344" i="3"/>
  <c r="C344" i="3" s="1"/>
  <c r="AM97" i="3"/>
  <c r="AL118" i="3"/>
  <c r="AP118" i="3"/>
  <c r="AL101" i="3"/>
  <c r="AN101" i="3"/>
  <c r="AL111" i="3"/>
  <c r="AU111" i="3"/>
  <c r="AY97" i="3"/>
  <c r="AP111" i="3"/>
  <c r="AX111" i="3"/>
  <c r="AN111" i="3"/>
  <c r="AT107" i="3"/>
  <c r="BB107" i="3"/>
  <c r="BJ111" i="3"/>
  <c r="BM101" i="3"/>
  <c r="BH107" i="3"/>
  <c r="BF101" i="3"/>
  <c r="AZ111" i="3"/>
  <c r="BK101" i="3"/>
  <c r="BC101" i="3"/>
  <c r="BK111" i="3"/>
  <c r="BM97" i="3"/>
  <c r="BL101" i="3"/>
  <c r="BJ126" i="3"/>
  <c r="BM122" i="3"/>
  <c r="BD118" i="3"/>
  <c r="AZ114" i="3"/>
  <c r="BF111" i="3"/>
  <c r="AX118" i="3"/>
  <c r="AW126" i="3"/>
  <c r="AV118" i="3"/>
  <c r="AM122" i="3"/>
  <c r="AQ101" i="3"/>
  <c r="AS101" i="3"/>
  <c r="AL114" i="3"/>
  <c r="AP114" i="3"/>
  <c r="AT101" i="3"/>
  <c r="AY111" i="3"/>
  <c r="AO111" i="3"/>
  <c r="AR93" i="3"/>
  <c r="AV111" i="3"/>
  <c r="BM111" i="3"/>
  <c r="AM101" i="3"/>
  <c r="BG111" i="3"/>
  <c r="AZ101" i="3"/>
  <c r="BJ97" i="3"/>
  <c r="BA107" i="3"/>
  <c r="BK93" i="3"/>
  <c r="AW101" i="3"/>
  <c r="BN111" i="3"/>
  <c r="BN101" i="3"/>
  <c r="BC126" i="3"/>
  <c r="BB122" i="3"/>
  <c r="BC118" i="3"/>
  <c r="BF118" i="3"/>
  <c r="BC114" i="3"/>
  <c r="BB114" i="3"/>
  <c r="BL111" i="3"/>
  <c r="T47" i="3"/>
  <c r="AU114" i="3"/>
  <c r="AQ114" i="3"/>
  <c r="AM114" i="3"/>
  <c r="BD111" i="3"/>
  <c r="BA101" i="3"/>
  <c r="AU101" i="3"/>
  <c r="BF107" i="3"/>
  <c r="BG101" i="3"/>
  <c r="BN107" i="3"/>
  <c r="AY101" i="3"/>
  <c r="BH101" i="3"/>
  <c r="BI126" i="3"/>
  <c r="BG122" i="3"/>
  <c r="BJ122" i="3"/>
  <c r="BE118" i="3"/>
  <c r="BN118" i="3"/>
  <c r="BA114" i="3"/>
  <c r="BH114" i="3"/>
  <c r="BL107" i="3"/>
  <c r="W47" i="3"/>
  <c r="AW118" i="3"/>
  <c r="AQ126" i="3"/>
  <c r="AO114" i="3"/>
  <c r="X179" i="3"/>
  <c r="X182" i="3" s="1"/>
  <c r="C169" i="3"/>
  <c r="BJ169" i="3" s="1"/>
  <c r="C151" i="3"/>
  <c r="AM151" i="3" s="1"/>
  <c r="AK111" i="3"/>
  <c r="B521" i="3"/>
  <c r="AO108" i="3"/>
  <c r="AT123" i="3"/>
  <c r="BI123" i="3"/>
  <c r="AX123" i="3"/>
  <c r="BL99" i="3"/>
  <c r="AD50" i="3"/>
  <c r="J50" i="3"/>
  <c r="I50" i="3"/>
  <c r="AZ108" i="3"/>
  <c r="AH47" i="3"/>
  <c r="AG47" i="3"/>
  <c r="AS108" i="3"/>
  <c r="AN108" i="3"/>
  <c r="AN119" i="3"/>
  <c r="AY93" i="3"/>
  <c r="AT93" i="3"/>
  <c r="BD115" i="3"/>
  <c r="AQ50" i="3"/>
  <c r="AL50" i="3"/>
  <c r="BC102" i="3"/>
  <c r="AH50" i="3"/>
  <c r="O50" i="3"/>
  <c r="N50" i="3"/>
  <c r="M50" i="3"/>
  <c r="D47" i="3"/>
  <c r="AR47" i="3"/>
  <c r="AI47" i="3"/>
  <c r="AS115" i="3"/>
  <c r="AV115" i="3"/>
  <c r="AO89" i="3"/>
  <c r="BH115" i="3"/>
  <c r="W50" i="3"/>
  <c r="V50" i="3"/>
  <c r="U50" i="3"/>
  <c r="T50" i="3"/>
  <c r="S50" i="3"/>
  <c r="R50" i="3"/>
  <c r="Q50" i="3"/>
  <c r="E50" i="3"/>
  <c r="P47" i="3"/>
  <c r="C135" i="3"/>
  <c r="BJ123" i="3"/>
  <c r="BM123" i="3"/>
  <c r="BD123" i="3"/>
  <c r="AN123" i="3"/>
  <c r="AL123" i="3"/>
  <c r="BH123" i="3"/>
  <c r="BE123" i="3"/>
  <c r="BB123" i="3"/>
  <c r="AS123" i="3"/>
  <c r="BA119" i="3"/>
  <c r="AR119" i="3"/>
  <c r="AQ119" i="3"/>
  <c r="AP119" i="3"/>
  <c r="AS119" i="3"/>
  <c r="BJ119" i="3"/>
  <c r="BN119" i="3"/>
  <c r="BI119" i="3"/>
  <c r="AZ115" i="3"/>
  <c r="BI115" i="3"/>
  <c r="BA115" i="3"/>
  <c r="BG115" i="3"/>
  <c r="AL115" i="3"/>
  <c r="AX115" i="3"/>
  <c r="AT115" i="3"/>
  <c r="BK115" i="3"/>
  <c r="AQ115" i="3"/>
  <c r="AP115" i="3"/>
  <c r="AW115" i="3"/>
  <c r="AO115" i="3"/>
  <c r="AK108" i="3"/>
  <c r="BL108" i="3"/>
  <c r="BD108" i="3"/>
  <c r="BK108" i="3"/>
  <c r="BC108" i="3"/>
  <c r="AP108" i="3"/>
  <c r="BH108" i="3"/>
  <c r="AU108" i="3"/>
  <c r="BJ108" i="3"/>
  <c r="BB108" i="3"/>
  <c r="BI108" i="3"/>
  <c r="BA108" i="3"/>
  <c r="AL108" i="3"/>
  <c r="BG108" i="3"/>
  <c r="AK102" i="3"/>
  <c r="AN102" i="3"/>
  <c r="AP102" i="3"/>
  <c r="AU102" i="3"/>
  <c r="BD102" i="3"/>
  <c r="BE102" i="3"/>
  <c r="BF102" i="3"/>
  <c r="AX102" i="3"/>
  <c r="AS102" i="3"/>
  <c r="AW102" i="3"/>
  <c r="BA102" i="3"/>
  <c r="BG102" i="3"/>
  <c r="BD99" i="3"/>
  <c r="AN99" i="3"/>
  <c r="AX99" i="3"/>
  <c r="BA99" i="3"/>
  <c r="BM99" i="3"/>
  <c r="AM99" i="3"/>
  <c r="BG96" i="3"/>
  <c r="BH96" i="3"/>
  <c r="BK96" i="3"/>
  <c r="BN96" i="3"/>
  <c r="AK96" i="3"/>
  <c r="AW96" i="3"/>
  <c r="BL96" i="3"/>
  <c r="BM96" i="3"/>
  <c r="AL96" i="3"/>
  <c r="AY96" i="3"/>
  <c r="AK93" i="3"/>
  <c r="BN93" i="3"/>
  <c r="BH93" i="3"/>
  <c r="AZ93" i="3"/>
  <c r="AQ93" i="3"/>
  <c r="AX93" i="3"/>
  <c r="AS93" i="3"/>
  <c r="AN93" i="3"/>
  <c r="AO93" i="3"/>
  <c r="BJ93" i="3"/>
  <c r="BF93" i="3"/>
  <c r="BA93" i="3"/>
  <c r="AM93" i="3"/>
  <c r="BE93" i="3"/>
  <c r="AV93" i="3"/>
  <c r="AU93" i="3"/>
  <c r="AP93" i="3"/>
  <c r="AL93" i="3"/>
  <c r="AM96" i="3"/>
  <c r="AV96" i="3"/>
  <c r="AR115" i="3"/>
  <c r="AV119" i="3"/>
  <c r="AW93" i="3"/>
  <c r="BA123" i="3"/>
  <c r="BM93" i="3"/>
  <c r="BJ115" i="3"/>
  <c r="AN115" i="3"/>
  <c r="AX119" i="3"/>
  <c r="BF115" i="3"/>
  <c r="BG93" i="3"/>
  <c r="BL93" i="3"/>
  <c r="BB93" i="3"/>
  <c r="BJ102" i="3"/>
  <c r="BH99" i="3"/>
  <c r="BH102" i="3"/>
  <c r="AZ102" i="3"/>
  <c r="BM115" i="3"/>
  <c r="BF108" i="3"/>
  <c r="C159" i="3"/>
  <c r="BA159" i="3" s="1"/>
  <c r="C165" i="3"/>
  <c r="BA165" i="3" s="1"/>
  <c r="C158" i="3"/>
  <c r="AK158" i="3" s="1"/>
  <c r="C150" i="3"/>
  <c r="BA150" i="3" s="1"/>
  <c r="AM119" i="3"/>
  <c r="AO119" i="3"/>
  <c r="BN115" i="3"/>
  <c r="BI93" i="3"/>
  <c r="BC93" i="3"/>
  <c r="BE115" i="3"/>
  <c r="BL102" i="3"/>
  <c r="BF96" i="3"/>
  <c r="BM108" i="3"/>
  <c r="AX108" i="3"/>
  <c r="AU115" i="3"/>
  <c r="AT108" i="3"/>
  <c r="AL102" i="3"/>
  <c r="C180" i="3"/>
  <c r="E18" i="3"/>
  <c r="B385" i="3" s="1"/>
  <c r="C183" i="3"/>
  <c r="BG126" i="3"/>
  <c r="BD126" i="3"/>
  <c r="BE122" i="3"/>
  <c r="BD122" i="3"/>
  <c r="BN122" i="3"/>
  <c r="BG118" i="3"/>
  <c r="BM118" i="3"/>
  <c r="BJ118" i="3"/>
  <c r="BG114" i="3"/>
  <c r="BI114" i="3"/>
  <c r="BD114" i="3"/>
  <c r="BL114" i="3"/>
  <c r="BI111" i="3"/>
  <c r="BG107" i="3"/>
  <c r="AY122" i="3"/>
  <c r="AV126" i="3"/>
  <c r="AV114" i="3"/>
  <c r="AU118" i="3"/>
  <c r="AT118" i="3"/>
  <c r="AQ122" i="3"/>
  <c r="AP122" i="3"/>
  <c r="BE126" i="3"/>
  <c r="BC122" i="3"/>
  <c r="BI122" i="3"/>
  <c r="BF122" i="3"/>
  <c r="BK118" i="3"/>
  <c r="BB118" i="3"/>
  <c r="BL118" i="3"/>
  <c r="BK114" i="3"/>
  <c r="BM114" i="3"/>
  <c r="BF114" i="3"/>
  <c r="BN114" i="3"/>
  <c r="AY118" i="3"/>
  <c r="AX114" i="3"/>
  <c r="AW122" i="3"/>
  <c r="AV122" i="3"/>
  <c r="AT114" i="3"/>
  <c r="AR122" i="3"/>
  <c r="AO122" i="3"/>
  <c r="E277" i="4"/>
  <c r="C522" i="3" s="1"/>
  <c r="B519" i="3"/>
  <c r="E274" i="4"/>
  <c r="C519" i="3" s="1"/>
  <c r="E283" i="4"/>
  <c r="C529" i="3" s="1"/>
  <c r="D77" i="3"/>
  <c r="D79" i="3"/>
  <c r="C199" i="3"/>
  <c r="E27" i="3"/>
  <c r="AF179" i="3"/>
  <c r="AF182" i="3" s="1"/>
  <c r="O179" i="3"/>
  <c r="O184" i="3" s="1"/>
  <c r="L179" i="3"/>
  <c r="L183" i="3" s="1"/>
  <c r="C148" i="3"/>
  <c r="AT148" i="3" s="1"/>
  <c r="C139" i="3"/>
  <c r="BN139" i="3" s="1"/>
  <c r="C138" i="3"/>
  <c r="AQ138" i="3" s="1"/>
  <c r="AK89" i="3"/>
  <c r="BD89" i="3"/>
  <c r="BI89" i="3"/>
  <c r="BN89" i="3"/>
  <c r="BG89" i="3"/>
  <c r="BF89" i="3"/>
  <c r="BM89" i="3"/>
  <c r="AV89" i="3"/>
  <c r="BK89" i="3"/>
  <c r="AS89" i="3"/>
  <c r="AT89" i="3"/>
  <c r="AN89" i="3"/>
  <c r="BH89" i="3"/>
  <c r="BA89" i="3"/>
  <c r="AM89" i="3"/>
  <c r="AZ89" i="3"/>
  <c r="AY89" i="3"/>
  <c r="AP89" i="3"/>
  <c r="BJ89" i="3"/>
  <c r="AR89" i="3"/>
  <c r="AQ89" i="3"/>
  <c r="C153" i="3"/>
  <c r="C149" i="3"/>
  <c r="BF149" i="3" s="1"/>
  <c r="C147" i="3"/>
  <c r="C146" i="3"/>
  <c r="C145" i="3"/>
  <c r="C143" i="3"/>
  <c r="C142" i="3"/>
  <c r="C141" i="3"/>
  <c r="C137" i="3"/>
  <c r="BG137" i="3" s="1"/>
  <c r="AW124" i="3"/>
  <c r="AY124" i="3"/>
  <c r="BL124" i="3"/>
  <c r="AZ124" i="3"/>
  <c r="BI124" i="3"/>
  <c r="AX124" i="3"/>
  <c r="BD124" i="3"/>
  <c r="BE124" i="3"/>
  <c r="BJ124" i="3"/>
  <c r="AN124" i="3"/>
  <c r="BH124" i="3"/>
  <c r="BM124" i="3"/>
  <c r="BB124" i="3"/>
  <c r="AS124" i="3"/>
  <c r="AU124" i="3"/>
  <c r="AV124" i="3"/>
  <c r="BF124" i="3"/>
  <c r="AR124" i="3"/>
  <c r="AP124" i="3"/>
  <c r="BK124" i="3"/>
  <c r="AL124" i="3"/>
  <c r="AN120" i="3"/>
  <c r="AM120" i="3"/>
  <c r="AR120" i="3"/>
  <c r="AU120" i="3"/>
  <c r="AX120" i="3"/>
  <c r="BL120" i="3"/>
  <c r="BD120" i="3"/>
  <c r="BG120" i="3"/>
  <c r="BE120" i="3"/>
  <c r="AS120" i="3"/>
  <c r="BF120" i="3"/>
  <c r="BC120" i="3"/>
  <c r="AP120" i="3"/>
  <c r="AQ120" i="3"/>
  <c r="BH120" i="3"/>
  <c r="BM120" i="3"/>
  <c r="AK120" i="3"/>
  <c r="AO120" i="3"/>
  <c r="AT120" i="3"/>
  <c r="AW120" i="3"/>
  <c r="BN120" i="3"/>
  <c r="BK120" i="3"/>
  <c r="BI120" i="3"/>
  <c r="BJ120" i="3"/>
  <c r="AL120" i="3"/>
  <c r="AQ113" i="3"/>
  <c r="BM113" i="3"/>
  <c r="BC113" i="3"/>
  <c r="BB113" i="3"/>
  <c r="BE113" i="3"/>
  <c r="BH113" i="3"/>
  <c r="AK113" i="3"/>
  <c r="AV113" i="3"/>
  <c r="AN113" i="3"/>
  <c r="AS113" i="3"/>
  <c r="BJ113" i="3"/>
  <c r="AT113" i="3"/>
  <c r="AY113" i="3"/>
  <c r="BG113" i="3"/>
  <c r="BK113" i="3"/>
  <c r="BF113" i="3"/>
  <c r="BI113" i="3"/>
  <c r="AM113" i="3"/>
  <c r="AO113" i="3"/>
  <c r="BL113" i="3"/>
  <c r="BA113" i="3"/>
  <c r="AU113" i="3"/>
  <c r="AP113" i="3"/>
  <c r="BA100" i="3"/>
  <c r="BD100" i="3"/>
  <c r="BF100" i="3"/>
  <c r="BK100" i="3"/>
  <c r="AU100" i="3"/>
  <c r="AY100" i="3"/>
  <c r="AS100" i="3"/>
  <c r="AM100" i="3"/>
  <c r="AZ100" i="3"/>
  <c r="AK100" i="3"/>
  <c r="AW100" i="3"/>
  <c r="AP100" i="3"/>
  <c r="BI100" i="3"/>
  <c r="AV100" i="3"/>
  <c r="AL100" i="3"/>
  <c r="BG100" i="3"/>
  <c r="BH100" i="3"/>
  <c r="BM100" i="3"/>
  <c r="AX100" i="3"/>
  <c r="AK97" i="3"/>
  <c r="BH97" i="3"/>
  <c r="BB97" i="3"/>
  <c r="BL97" i="3"/>
  <c r="BE97" i="3"/>
  <c r="BN97" i="3"/>
  <c r="BC97" i="3"/>
  <c r="AS97" i="3"/>
  <c r="AQ97" i="3"/>
  <c r="BG97" i="3"/>
  <c r="BF97" i="3"/>
  <c r="AT97" i="3"/>
  <c r="AN97" i="3"/>
  <c r="BA97" i="3"/>
  <c r="BI97" i="3"/>
  <c r="AX97" i="3"/>
  <c r="AO97" i="3"/>
  <c r="BD97" i="3"/>
  <c r="AR92" i="3"/>
  <c r="BD92" i="3"/>
  <c r="BF92" i="3"/>
  <c r="AL92" i="3"/>
  <c r="AQ92" i="3"/>
  <c r="AW92" i="3"/>
  <c r="AM92" i="3"/>
  <c r="BG92" i="3"/>
  <c r="AP92" i="3"/>
  <c r="AX92" i="3"/>
  <c r="BE92" i="3"/>
  <c r="BK92" i="3"/>
  <c r="AO92" i="3"/>
  <c r="AY92" i="3"/>
  <c r="AZ92" i="3"/>
  <c r="BI92" i="3"/>
  <c r="BJ92" i="3"/>
  <c r="AS92" i="3"/>
  <c r="BB92" i="3"/>
  <c r="BH92" i="3"/>
  <c r="AT92" i="3"/>
  <c r="BA88" i="3"/>
  <c r="BE88" i="3"/>
  <c r="BI88" i="3"/>
  <c r="BM88" i="3"/>
  <c r="AK88" i="3"/>
  <c r="AP88" i="3"/>
  <c r="AV88" i="3"/>
  <c r="AS88" i="3"/>
  <c r="AR88" i="3"/>
  <c r="BD88" i="3"/>
  <c r="BJ88" i="3"/>
  <c r="AN88" i="3"/>
  <c r="AU88" i="3"/>
  <c r="BF88" i="3"/>
  <c r="BL88" i="3"/>
  <c r="AQ88" i="3"/>
  <c r="AY88" i="3"/>
  <c r="AZ88" i="3"/>
  <c r="BG88" i="3"/>
  <c r="BN88" i="3"/>
  <c r="AT88" i="3"/>
  <c r="AM88" i="3"/>
  <c r="AR100" i="3"/>
  <c r="AQ124" i="3"/>
  <c r="C179" i="3"/>
  <c r="AX88" i="3"/>
  <c r="AV92" i="3"/>
  <c r="AT100" i="3"/>
  <c r="AR113" i="3"/>
  <c r="BC124" i="3"/>
  <c r="AL89" i="3"/>
  <c r="AR97" i="3"/>
  <c r="AW89" i="3"/>
  <c r="BC89" i="3"/>
  <c r="AZ97" i="3"/>
  <c r="BK88" i="3"/>
  <c r="BB89" i="3"/>
  <c r="BN92" i="3"/>
  <c r="AZ120" i="3"/>
  <c r="AV120" i="3"/>
  <c r="Y179" i="3"/>
  <c r="D413" i="3"/>
  <c r="C414" i="3"/>
  <c r="BE89" i="3"/>
  <c r="AE179" i="3"/>
  <c r="AE186" i="3" s="1"/>
  <c r="S179" i="3"/>
  <c r="G179" i="3"/>
  <c r="E179" i="3"/>
  <c r="C174" i="3"/>
  <c r="BC174" i="3" s="1"/>
  <c r="AU89" i="3"/>
  <c r="AX89" i="3"/>
  <c r="E280" i="4"/>
  <c r="C525" i="3" s="1"/>
  <c r="B525" i="3"/>
  <c r="B526" i="3" s="1"/>
  <c r="C526" i="3" s="1"/>
  <c r="AY120" i="3"/>
  <c r="AS47" i="3"/>
  <c r="AK47" i="3"/>
  <c r="AC47" i="3"/>
  <c r="U47" i="3"/>
  <c r="M47" i="3"/>
  <c r="E47" i="3"/>
  <c r="AL47" i="3"/>
  <c r="AD47" i="3"/>
  <c r="V47" i="3"/>
  <c r="N47" i="3"/>
  <c r="F47" i="3"/>
  <c r="AO47" i="3"/>
  <c r="AE47" i="3"/>
  <c r="S47" i="3"/>
  <c r="I47" i="3"/>
  <c r="AN47" i="3"/>
  <c r="AB47" i="3"/>
  <c r="R47" i="3"/>
  <c r="H47" i="3"/>
  <c r="G50" i="3"/>
  <c r="D41" i="3"/>
  <c r="D76" i="3" s="1"/>
  <c r="X50" i="3"/>
  <c r="AC50" i="3"/>
  <c r="AK50" i="3"/>
  <c r="AM50" i="3"/>
  <c r="AN50" i="3"/>
  <c r="AO50" i="3"/>
  <c r="AR50" i="3"/>
  <c r="AQ47" i="3"/>
  <c r="AA47" i="3"/>
  <c r="O47" i="3"/>
  <c r="AP47" i="3"/>
  <c r="Z47" i="3"/>
  <c r="L47" i="3"/>
  <c r="F50" i="3"/>
  <c r="K50" i="3"/>
  <c r="Y50" i="3"/>
  <c r="Z50" i="3"/>
  <c r="AA50" i="3"/>
  <c r="AB50" i="3"/>
  <c r="AE50" i="3"/>
  <c r="AJ50" i="3"/>
  <c r="AP50" i="3"/>
  <c r="AS50" i="3"/>
  <c r="AM47" i="3"/>
  <c r="Y47" i="3"/>
  <c r="K47" i="3"/>
  <c r="AJ47" i="3"/>
  <c r="X47" i="3"/>
  <c r="J47" i="3"/>
  <c r="AG179" i="3"/>
  <c r="AB179" i="3"/>
  <c r="W179" i="3"/>
  <c r="Q179" i="3"/>
  <c r="P179" i="3"/>
  <c r="I179" i="3"/>
  <c r="I180" i="3" s="1"/>
  <c r="H179" i="3"/>
  <c r="C173" i="3"/>
  <c r="BC173" i="3" s="1"/>
  <c r="C161" i="3"/>
  <c r="C144" i="3"/>
  <c r="AT144" i="3" s="1"/>
  <c r="C140" i="3"/>
  <c r="C136" i="3"/>
  <c r="AK136" i="3" s="1"/>
  <c r="AI50" i="3"/>
  <c r="AG50" i="3"/>
  <c r="L50" i="3"/>
  <c r="D50" i="3"/>
  <c r="AF47" i="3"/>
  <c r="Q47" i="3"/>
  <c r="D78" i="3"/>
  <c r="C171" i="3"/>
  <c r="AN171" i="3" s="1"/>
  <c r="AK126" i="3"/>
  <c r="BN126" i="3"/>
  <c r="BF126" i="3"/>
  <c r="BM126" i="3"/>
  <c r="BK126" i="3"/>
  <c r="AK123" i="3"/>
  <c r="BG123" i="3"/>
  <c r="AW123" i="3"/>
  <c r="BF123" i="3"/>
  <c r="BC123" i="3"/>
  <c r="AP123" i="3"/>
  <c r="AZ123" i="3"/>
  <c r="AR123" i="3"/>
  <c r="AU123" i="3"/>
  <c r="AO123" i="3"/>
  <c r="AK119" i="3"/>
  <c r="AW119" i="3"/>
  <c r="AY119" i="3"/>
  <c r="BG119" i="3"/>
  <c r="BF119" i="3"/>
  <c r="BK119" i="3"/>
  <c r="BL119" i="3"/>
  <c r="BM119" i="3"/>
  <c r="BE119" i="3"/>
  <c r="AZ119" i="3"/>
  <c r="AT119" i="3"/>
  <c r="AL119" i="3"/>
  <c r="AL116" i="3"/>
  <c r="AP116" i="3"/>
  <c r="AS116" i="3"/>
  <c r="AT116" i="3"/>
  <c r="BJ116" i="3"/>
  <c r="BB116" i="3"/>
  <c r="BC116" i="3"/>
  <c r="BA116" i="3"/>
  <c r="AV116" i="3"/>
  <c r="AW116" i="3"/>
  <c r="BN116" i="3"/>
  <c r="BD116" i="3"/>
  <c r="BM116" i="3"/>
  <c r="AM112" i="3"/>
  <c r="AW112" i="3"/>
  <c r="AY112" i="3"/>
  <c r="BH112" i="3"/>
  <c r="AZ112" i="3"/>
  <c r="BM112" i="3"/>
  <c r="AL112" i="3"/>
  <c r="AT112" i="3"/>
  <c r="BJ112" i="3"/>
  <c r="BK112" i="3"/>
  <c r="BE112" i="3"/>
  <c r="AU110" i="3"/>
  <c r="AX110" i="3"/>
  <c r="BL110" i="3"/>
  <c r="BD110" i="3"/>
  <c r="BI110" i="3"/>
  <c r="BG110" i="3"/>
  <c r="BN110" i="3"/>
  <c r="BB110" i="3"/>
  <c r="BA110" i="3"/>
  <c r="BI107" i="3"/>
  <c r="BM107" i="3"/>
  <c r="BE107" i="3"/>
  <c r="AR107" i="3"/>
  <c r="BC107" i="3"/>
  <c r="AX107" i="3"/>
  <c r="AO107" i="3"/>
  <c r="AS107" i="3"/>
  <c r="AM102" i="3"/>
  <c r="AR102" i="3"/>
  <c r="AT102" i="3"/>
  <c r="AV102" i="3"/>
  <c r="AY102" i="3"/>
  <c r="BI102" i="3"/>
  <c r="BK102" i="3"/>
  <c r="BM102" i="3"/>
  <c r="BN102" i="3"/>
  <c r="AK99" i="3"/>
  <c r="AL99" i="3"/>
  <c r="AR99" i="3"/>
  <c r="AW99" i="3"/>
  <c r="AZ99" i="3"/>
  <c r="BE99" i="3"/>
  <c r="BJ99" i="3"/>
  <c r="AO99" i="3"/>
  <c r="AR96" i="3"/>
  <c r="AO96" i="3"/>
  <c r="AZ96" i="3"/>
  <c r="BC96" i="3"/>
  <c r="BE96" i="3"/>
  <c r="BJ96" i="3"/>
  <c r="AT96" i="3"/>
  <c r="AX96" i="3"/>
  <c r="AX94" i="3"/>
  <c r="AR94" i="3"/>
  <c r="AM94" i="3"/>
  <c r="AU94" i="3"/>
  <c r="BE94" i="3"/>
  <c r="BN94" i="3"/>
  <c r="AK94" i="3"/>
  <c r="AK91" i="3"/>
  <c r="AL91" i="3"/>
  <c r="AM91" i="3"/>
  <c r="AN91" i="3"/>
  <c r="AP91" i="3"/>
  <c r="AQ91" i="3"/>
  <c r="AS91" i="3"/>
  <c r="AT91" i="3"/>
  <c r="AV91" i="3"/>
  <c r="AW91" i="3"/>
  <c r="AY91" i="3"/>
  <c r="BB91" i="3"/>
  <c r="BD91" i="3"/>
  <c r="BH91" i="3"/>
  <c r="BL91" i="3"/>
  <c r="AL87" i="3"/>
  <c r="AS87" i="3"/>
  <c r="AV87" i="3"/>
  <c r="BA87" i="3"/>
  <c r="BE87" i="3"/>
  <c r="BH87" i="3"/>
  <c r="BL87" i="3"/>
  <c r="AP87" i="3"/>
  <c r="AN87" i="3"/>
  <c r="AO87" i="3"/>
  <c r="AP99" i="3"/>
  <c r="AN96" i="3"/>
  <c r="AS96" i="3"/>
  <c r="AU96" i="3"/>
  <c r="AM110" i="3"/>
  <c r="AO110" i="3"/>
  <c r="AP107" i="3"/>
  <c r="AV123" i="3"/>
  <c r="AU107" i="3"/>
  <c r="AU119" i="3"/>
  <c r="AW107" i="3"/>
  <c r="BK107" i="3"/>
  <c r="BB119" i="3"/>
  <c r="AM123" i="3"/>
  <c r="AV107" i="3"/>
  <c r="BC119" i="3"/>
  <c r="C182" i="3"/>
  <c r="BL123" i="3"/>
  <c r="BK123" i="3"/>
  <c r="BN87" i="3"/>
  <c r="BI87" i="3"/>
  <c r="BM91" i="3"/>
  <c r="BG91" i="3"/>
  <c r="AZ87" i="3"/>
  <c r="BN99" i="3"/>
  <c r="BK94" i="3"/>
  <c r="BK99" i="3"/>
  <c r="BI96" i="3"/>
  <c r="BI99" i="3"/>
  <c r="BG94" i="3"/>
  <c r="BF99" i="3"/>
  <c r="BD94" i="3"/>
  <c r="BC94" i="3"/>
  <c r="BC99" i="3"/>
  <c r="BB99" i="3"/>
  <c r="BB96" i="3"/>
  <c r="BA94" i="3"/>
  <c r="BA96" i="3"/>
  <c r="BA126" i="3"/>
  <c r="BB126" i="3"/>
  <c r="BL126" i="3"/>
  <c r="BE116" i="3"/>
  <c r="AZ116" i="3"/>
  <c r="BA112" i="3"/>
  <c r="BB112" i="3"/>
  <c r="BN112" i="3"/>
  <c r="BC110" i="3"/>
  <c r="AZ110" i="3"/>
  <c r="AZ107" i="3"/>
  <c r="AY123" i="3"/>
  <c r="AY116" i="3"/>
  <c r="AW110" i="3"/>
  <c r="AW94" i="3"/>
  <c r="AQ112" i="3"/>
  <c r="AQ102" i="3"/>
  <c r="AQ87" i="3"/>
  <c r="AO102" i="3"/>
  <c r="AM116" i="3"/>
  <c r="AL107" i="3"/>
  <c r="AL94" i="3"/>
  <c r="C197" i="3"/>
  <c r="C198" i="3"/>
  <c r="AK122" i="3"/>
  <c r="AN122" i="3"/>
  <c r="AS122" i="3"/>
  <c r="BH122" i="3"/>
  <c r="AZ122" i="3"/>
  <c r="BA122" i="3"/>
  <c r="AK118" i="3"/>
  <c r="AQ118" i="3"/>
  <c r="BH118" i="3"/>
  <c r="AZ118" i="3"/>
  <c r="BA118" i="3"/>
  <c r="AK115" i="3"/>
  <c r="BC115" i="3"/>
  <c r="BK109" i="3"/>
  <c r="BA109" i="3"/>
  <c r="BD109" i="3"/>
  <c r="AK104" i="3"/>
  <c r="AQ104" i="3"/>
  <c r="AK90" i="3"/>
  <c r="AT90" i="3"/>
  <c r="D65" i="3"/>
  <c r="G84" i="3"/>
  <c r="D70" i="3"/>
  <c r="E278" i="4"/>
  <c r="C523" i="3" s="1"/>
  <c r="E275" i="4"/>
  <c r="C520" i="3" s="1"/>
  <c r="A101" i="3"/>
  <c r="A151" i="3" s="1"/>
  <c r="C128" i="4"/>
  <c r="C139" i="4"/>
  <c r="A113" i="3"/>
  <c r="A162" i="3" s="1"/>
  <c r="C268" i="3"/>
  <c r="E220" i="4"/>
  <c r="C270" i="3"/>
  <c r="E222" i="4"/>
  <c r="A338" i="3"/>
  <c r="A121" i="3"/>
  <c r="A170" i="3" s="1"/>
  <c r="C152" i="4"/>
  <c r="A126" i="3"/>
  <c r="A175" i="3" s="1"/>
  <c r="A104" i="3"/>
  <c r="A154" i="3" s="1"/>
  <c r="C131" i="4"/>
  <c r="D234" i="4"/>
  <c r="B296" i="3" s="1"/>
  <c r="A97" i="3"/>
  <c r="A147" i="3" s="1"/>
  <c r="C124" i="4"/>
  <c r="C122" i="4"/>
  <c r="A95" i="3"/>
  <c r="A145" i="3" s="1"/>
  <c r="C114" i="4"/>
  <c r="A87" i="3"/>
  <c r="A137" i="3" s="1"/>
  <c r="E231" i="4"/>
  <c r="C293" i="3" s="1"/>
  <c r="C279" i="3"/>
  <c r="C354" i="3" s="1"/>
  <c r="E219" i="4"/>
  <c r="C267" i="3"/>
  <c r="C269" i="3"/>
  <c r="E221" i="4"/>
  <c r="A256" i="3"/>
  <c r="C207" i="4"/>
  <c r="E225" i="4"/>
  <c r="C273" i="3"/>
  <c r="AK87" i="3"/>
  <c r="AK112" i="3"/>
  <c r="AK121" i="3"/>
  <c r="AC179" i="3"/>
  <c r="AA179" i="3"/>
  <c r="T179" i="3"/>
  <c r="M179" i="3"/>
  <c r="K179" i="3"/>
  <c r="C130" i="3"/>
  <c r="C172" i="3"/>
  <c r="AK172" i="3" s="1"/>
  <c r="C163" i="3"/>
  <c r="C162" i="3"/>
  <c r="B356" i="3"/>
  <c r="B355" i="3"/>
  <c r="C134" i="4"/>
  <c r="A108" i="3"/>
  <c r="A157" i="3" s="1"/>
  <c r="A115" i="3"/>
  <c r="A164" i="3" s="1"/>
  <c r="C141" i="4"/>
  <c r="C223" i="4"/>
  <c r="B62" i="3"/>
  <c r="B60" i="3"/>
  <c r="B524" i="3"/>
  <c r="E279" i="4"/>
  <c r="C524" i="3" s="1"/>
  <c r="D29" i="3"/>
  <c r="E29" i="3" s="1"/>
  <c r="D28" i="3"/>
  <c r="E28" i="3" s="1"/>
  <c r="AD179" i="3"/>
  <c r="Z179" i="3"/>
  <c r="V179" i="3"/>
  <c r="R179" i="3"/>
  <c r="N179" i="3"/>
  <c r="J179" i="3"/>
  <c r="F179" i="3"/>
  <c r="C175" i="3"/>
  <c r="C170" i="3"/>
  <c r="C168" i="3"/>
  <c r="C167" i="3"/>
  <c r="C166" i="3"/>
  <c r="C164" i="3"/>
  <c r="C160" i="3"/>
  <c r="C157" i="3"/>
  <c r="C156" i="3"/>
  <c r="C154" i="3"/>
  <c r="C152" i="3"/>
  <c r="C133" i="4"/>
  <c r="A107" i="3"/>
  <c r="A156" i="3" s="1"/>
  <c r="A255" i="3"/>
  <c r="C206" i="4"/>
  <c r="C274" i="3"/>
  <c r="E226" i="4"/>
  <c r="A102" i="3"/>
  <c r="A152" i="3" s="1"/>
  <c r="C129" i="4"/>
  <c r="C120" i="4"/>
  <c r="A93" i="3"/>
  <c r="A143" i="3" s="1"/>
  <c r="A253" i="3"/>
  <c r="C204" i="4"/>
  <c r="A260" i="3"/>
  <c r="C211" i="4"/>
  <c r="C130" i="4"/>
  <c r="A103" i="3"/>
  <c r="A153" i="3" s="1"/>
  <c r="A257" i="3"/>
  <c r="C208" i="4"/>
  <c r="B528" i="3"/>
  <c r="E282" i="4"/>
  <c r="C528" i="3" s="1"/>
  <c r="AN126" i="3"/>
  <c r="AM126" i="3"/>
  <c r="AM108" i="3"/>
  <c r="AY126" i="3"/>
  <c r="AY110" i="3"/>
  <c r="AY99" i="3"/>
  <c r="AX126" i="3"/>
  <c r="AX121" i="3"/>
  <c r="AX104" i="3"/>
  <c r="AX87" i="3"/>
  <c r="AW121" i="3"/>
  <c r="AW108" i="3"/>
  <c r="AW90" i="3"/>
  <c r="AV110" i="3"/>
  <c r="AV99" i="3"/>
  <c r="AU126" i="3"/>
  <c r="AU112" i="3"/>
  <c r="AU99" i="3"/>
  <c r="AT126" i="3"/>
  <c r="AT94" i="3"/>
  <c r="AS121" i="3"/>
  <c r="AS94" i="3"/>
  <c r="AR108" i="3"/>
  <c r="AR87" i="3"/>
  <c r="AQ94" i="3"/>
  <c r="AP96" i="3"/>
  <c r="AO126" i="3"/>
  <c r="AO104" i="3"/>
  <c r="AL126" i="3"/>
  <c r="AL97" i="3"/>
  <c r="AL90" i="3"/>
  <c r="AY108" i="3"/>
  <c r="AY90" i="3"/>
  <c r="AX112" i="3"/>
  <c r="AW104" i="3"/>
  <c r="AW87" i="3"/>
  <c r="AV108" i="3"/>
  <c r="AV90" i="3"/>
  <c r="AU90" i="3"/>
  <c r="AT99" i="3"/>
  <c r="AS126" i="3"/>
  <c r="AS112" i="3"/>
  <c r="AS99" i="3"/>
  <c r="AR126" i="3"/>
  <c r="AR104" i="3"/>
  <c r="AQ108" i="3"/>
  <c r="AQ99" i="3"/>
  <c r="AP126" i="3"/>
  <c r="AM90" i="3"/>
  <c r="E59" i="3" l="1"/>
  <c r="E75" i="3" s="1"/>
  <c r="E76" i="3" s="1"/>
  <c r="C80" i="3"/>
  <c r="F57" i="4" s="1"/>
  <c r="C217" i="4"/>
  <c r="C231" i="4" s="1"/>
  <c r="A293" i="3" s="1"/>
  <c r="D232" i="4"/>
  <c r="B294" i="3" s="1"/>
  <c r="B286" i="3"/>
  <c r="B343" i="3" s="1"/>
  <c r="C343" i="3" s="1"/>
  <c r="C188" i="3"/>
  <c r="C193" i="3" s="1"/>
  <c r="D236" i="4"/>
  <c r="B298" i="3" s="1"/>
  <c r="B359" i="3"/>
  <c r="D237" i="4"/>
  <c r="B299" i="3" s="1"/>
  <c r="B288" i="3"/>
  <c r="D240" i="4"/>
  <c r="B302" i="3" s="1"/>
  <c r="B283" i="3"/>
  <c r="B340" i="3" s="1"/>
  <c r="C340" i="3" s="1"/>
  <c r="A343" i="3"/>
  <c r="U186" i="3"/>
  <c r="A274" i="3"/>
  <c r="B336" i="3"/>
  <c r="C336" i="3" s="1"/>
  <c r="E232" i="4"/>
  <c r="C294" i="3" s="1"/>
  <c r="D51" i="3"/>
  <c r="E51" i="3" s="1"/>
  <c r="F51" i="3" s="1"/>
  <c r="E35" i="3"/>
  <c r="F35" i="3" s="1"/>
  <c r="G35" i="3" s="1"/>
  <c r="H35" i="3" s="1"/>
  <c r="I35" i="3" s="1"/>
  <c r="J35" i="3" s="1"/>
  <c r="K35" i="3" s="1"/>
  <c r="L35" i="3" s="1"/>
  <c r="M35" i="3" s="1"/>
  <c r="N35" i="3" s="1"/>
  <c r="O35" i="3" s="1"/>
  <c r="P35" i="3" s="1"/>
  <c r="Q35" i="3" s="1"/>
  <c r="R35" i="3" s="1"/>
  <c r="S35" i="3" s="1"/>
  <c r="T35" i="3" s="1"/>
  <c r="U35" i="3" s="1"/>
  <c r="V35" i="3" s="1"/>
  <c r="W35" i="3" s="1"/>
  <c r="X35" i="3" s="1"/>
  <c r="Y35" i="3" s="1"/>
  <c r="Z35" i="3" s="1"/>
  <c r="AA35" i="3" s="1"/>
  <c r="AB35" i="3" s="1"/>
  <c r="AC35" i="3" s="1"/>
  <c r="AD35" i="3" s="1"/>
  <c r="AE35" i="3" s="1"/>
  <c r="AF35" i="3" s="1"/>
  <c r="AG35" i="3" s="1"/>
  <c r="AH35" i="3" s="1"/>
  <c r="AI35" i="3" s="1"/>
  <c r="AJ35" i="3" s="1"/>
  <c r="AK35" i="3" s="1"/>
  <c r="AL35" i="3" s="1"/>
  <c r="AM35" i="3" s="1"/>
  <c r="AN35" i="3" s="1"/>
  <c r="AO35" i="3" s="1"/>
  <c r="AP35" i="3" s="1"/>
  <c r="AQ35" i="3" s="1"/>
  <c r="AR35" i="3" s="1"/>
  <c r="AS35" i="3" s="1"/>
  <c r="E31" i="3"/>
  <c r="F31" i="3" s="1"/>
  <c r="G31" i="3" s="1"/>
  <c r="H31" i="3" s="1"/>
  <c r="I31" i="3" s="1"/>
  <c r="J31" i="3" s="1"/>
  <c r="K31" i="3" s="1"/>
  <c r="L31" i="3" s="1"/>
  <c r="M31" i="3" s="1"/>
  <c r="N31" i="3" s="1"/>
  <c r="O31" i="3" s="1"/>
  <c r="P31" i="3" s="1"/>
  <c r="Q31" i="3" s="1"/>
  <c r="R31" i="3" s="1"/>
  <c r="S31" i="3" s="1"/>
  <c r="T31" i="3" s="1"/>
  <c r="U31" i="3" s="1"/>
  <c r="V31" i="3" s="1"/>
  <c r="W31" i="3" s="1"/>
  <c r="X31" i="3" s="1"/>
  <c r="Y31" i="3" s="1"/>
  <c r="Z31" i="3" s="1"/>
  <c r="AA31" i="3" s="1"/>
  <c r="AB31" i="3" s="1"/>
  <c r="AC31" i="3" s="1"/>
  <c r="AD31" i="3" s="1"/>
  <c r="AE31" i="3" s="1"/>
  <c r="AF31" i="3" s="1"/>
  <c r="AG31" i="3" s="1"/>
  <c r="AH31" i="3" s="1"/>
  <c r="AI31" i="3" s="1"/>
  <c r="AJ31" i="3" s="1"/>
  <c r="AK31" i="3" s="1"/>
  <c r="AL31" i="3" s="1"/>
  <c r="AM31" i="3" s="1"/>
  <c r="AN31" i="3" s="1"/>
  <c r="AO31" i="3" s="1"/>
  <c r="AP31" i="3" s="1"/>
  <c r="AQ31" i="3" s="1"/>
  <c r="AR31" i="3" s="1"/>
  <c r="AS31" i="3" s="1"/>
  <c r="E34" i="3"/>
  <c r="F34" i="3" s="1"/>
  <c r="G34" i="3" s="1"/>
  <c r="H34" i="3" s="1"/>
  <c r="I34" i="3" s="1"/>
  <c r="J34" i="3" s="1"/>
  <c r="K34" i="3" s="1"/>
  <c r="L34" i="3" s="1"/>
  <c r="M34" i="3" s="1"/>
  <c r="N34" i="3" s="1"/>
  <c r="O34" i="3" s="1"/>
  <c r="P34" i="3" s="1"/>
  <c r="Q34" i="3" s="1"/>
  <c r="R34" i="3" s="1"/>
  <c r="S34" i="3" s="1"/>
  <c r="T34" i="3" s="1"/>
  <c r="U34" i="3" s="1"/>
  <c r="V34" i="3" s="1"/>
  <c r="W34" i="3" s="1"/>
  <c r="X34" i="3" s="1"/>
  <c r="Y34" i="3" s="1"/>
  <c r="Z34" i="3" s="1"/>
  <c r="AA34" i="3" s="1"/>
  <c r="AB34" i="3" s="1"/>
  <c r="AC34" i="3" s="1"/>
  <c r="AD34" i="3" s="1"/>
  <c r="AE34" i="3" s="1"/>
  <c r="AF34" i="3" s="1"/>
  <c r="AG34" i="3" s="1"/>
  <c r="AH34" i="3" s="1"/>
  <c r="AI34" i="3" s="1"/>
  <c r="AJ34" i="3" s="1"/>
  <c r="AK34" i="3" s="1"/>
  <c r="AL34" i="3" s="1"/>
  <c r="AM34" i="3" s="1"/>
  <c r="AN34" i="3" s="1"/>
  <c r="AO34" i="3" s="1"/>
  <c r="AP34" i="3" s="1"/>
  <c r="AQ34" i="3" s="1"/>
  <c r="AR34" i="3" s="1"/>
  <c r="AS34" i="3" s="1"/>
  <c r="E33" i="3"/>
  <c r="F33" i="3" s="1"/>
  <c r="G33" i="3" s="1"/>
  <c r="H33" i="3" s="1"/>
  <c r="I33" i="3" s="1"/>
  <c r="J33" i="3" s="1"/>
  <c r="K33" i="3" s="1"/>
  <c r="L33" i="3" s="1"/>
  <c r="M33" i="3" s="1"/>
  <c r="N33" i="3" s="1"/>
  <c r="O33" i="3" s="1"/>
  <c r="P33" i="3" s="1"/>
  <c r="Q33" i="3" s="1"/>
  <c r="R33" i="3" s="1"/>
  <c r="S33" i="3" s="1"/>
  <c r="T33" i="3" s="1"/>
  <c r="U33" i="3" s="1"/>
  <c r="V33" i="3" s="1"/>
  <c r="W33" i="3" s="1"/>
  <c r="X33" i="3" s="1"/>
  <c r="Y33" i="3" s="1"/>
  <c r="Z33" i="3" s="1"/>
  <c r="AA33" i="3" s="1"/>
  <c r="AB33" i="3" s="1"/>
  <c r="AC33" i="3" s="1"/>
  <c r="AD33" i="3" s="1"/>
  <c r="AE33" i="3" s="1"/>
  <c r="AF33" i="3" s="1"/>
  <c r="AG33" i="3" s="1"/>
  <c r="AH33" i="3" s="1"/>
  <c r="AI33" i="3" s="1"/>
  <c r="AJ33" i="3" s="1"/>
  <c r="AK33" i="3" s="1"/>
  <c r="AL33" i="3" s="1"/>
  <c r="AM33" i="3" s="1"/>
  <c r="AN33" i="3" s="1"/>
  <c r="AO33" i="3" s="1"/>
  <c r="AP33" i="3" s="1"/>
  <c r="AQ33" i="3" s="1"/>
  <c r="AR33" i="3" s="1"/>
  <c r="AS33" i="3" s="1"/>
  <c r="E32" i="3"/>
  <c r="F32" i="3" s="1"/>
  <c r="G32" i="3" s="1"/>
  <c r="H32" i="3" s="1"/>
  <c r="I32" i="3" s="1"/>
  <c r="J32" i="3" s="1"/>
  <c r="K32" i="3" s="1"/>
  <c r="L32" i="3" s="1"/>
  <c r="M32" i="3" s="1"/>
  <c r="N32" i="3" s="1"/>
  <c r="O32" i="3" s="1"/>
  <c r="P32" i="3" s="1"/>
  <c r="Q32" i="3" s="1"/>
  <c r="R32" i="3" s="1"/>
  <c r="S32" i="3" s="1"/>
  <c r="T32" i="3" s="1"/>
  <c r="U32" i="3" s="1"/>
  <c r="V32" i="3" s="1"/>
  <c r="W32" i="3" s="1"/>
  <c r="X32" i="3" s="1"/>
  <c r="Y32" i="3" s="1"/>
  <c r="Z32" i="3" s="1"/>
  <c r="AA32" i="3" s="1"/>
  <c r="AB32" i="3" s="1"/>
  <c r="AC32" i="3" s="1"/>
  <c r="AD32" i="3" s="1"/>
  <c r="AE32" i="3" s="1"/>
  <c r="AF32" i="3" s="1"/>
  <c r="AG32" i="3" s="1"/>
  <c r="AH32" i="3" s="1"/>
  <c r="AI32" i="3" s="1"/>
  <c r="AJ32" i="3" s="1"/>
  <c r="AK32" i="3" s="1"/>
  <c r="AL32" i="3" s="1"/>
  <c r="AM32" i="3" s="1"/>
  <c r="AN32" i="3" s="1"/>
  <c r="AO32" i="3" s="1"/>
  <c r="AP32" i="3" s="1"/>
  <c r="AQ32" i="3" s="1"/>
  <c r="AR32" i="3" s="1"/>
  <c r="AS32" i="3" s="1"/>
  <c r="BC169" i="3"/>
  <c r="AQ169" i="3"/>
  <c r="AQ137" i="3"/>
  <c r="BN149" i="3"/>
  <c r="AL137" i="3"/>
  <c r="AY169" i="3"/>
  <c r="AY159" i="3"/>
  <c r="BA169" i="3"/>
  <c r="BK169" i="3"/>
  <c r="AX174" i="3"/>
  <c r="AQ149" i="3"/>
  <c r="AX149" i="3"/>
  <c r="BJ151" i="3"/>
  <c r="BA174" i="3"/>
  <c r="B185" i="3"/>
  <c r="X181" i="3"/>
  <c r="X185" i="3" s="1"/>
  <c r="B380" i="3"/>
  <c r="AY158" i="3"/>
  <c r="X183" i="3"/>
  <c r="AT169" i="3"/>
  <c r="AO169" i="3"/>
  <c r="BH159" i="3"/>
  <c r="AP169" i="3"/>
  <c r="BE169" i="3"/>
  <c r="AQ173" i="3"/>
  <c r="BL169" i="3"/>
  <c r="AL169" i="3"/>
  <c r="B388" i="3"/>
  <c r="AM169" i="3"/>
  <c r="X180" i="3"/>
  <c r="AR169" i="3"/>
  <c r="BI169" i="3"/>
  <c r="BN169" i="3"/>
  <c r="BC158" i="3"/>
  <c r="BB150" i="3"/>
  <c r="AN169" i="3"/>
  <c r="AU169" i="3"/>
  <c r="B349" i="3"/>
  <c r="BG159" i="3"/>
  <c r="BB169" i="3"/>
  <c r="X184" i="3"/>
  <c r="X186" i="3"/>
  <c r="BM169" i="3"/>
  <c r="BF169" i="3"/>
  <c r="AV169" i="3"/>
  <c r="AP158" i="3"/>
  <c r="BK148" i="3"/>
  <c r="AX165" i="3"/>
  <c r="AR165" i="3"/>
  <c r="L184" i="3"/>
  <c r="BA151" i="3"/>
  <c r="BE165" i="3"/>
  <c r="AN172" i="3"/>
  <c r="AP150" i="3"/>
  <c r="AS173" i="3"/>
  <c r="BJ150" i="3"/>
  <c r="U183" i="3"/>
  <c r="U184" i="3"/>
  <c r="AK151" i="3"/>
  <c r="BL151" i="3"/>
  <c r="AL171" i="3"/>
  <c r="C184" i="3"/>
  <c r="U180" i="3"/>
  <c r="AQ151" i="3"/>
  <c r="BF151" i="3"/>
  <c r="BI150" i="3"/>
  <c r="U181" i="3"/>
  <c r="U185" i="3" s="1"/>
  <c r="AN151" i="3"/>
  <c r="AY148" i="3"/>
  <c r="BB138" i="3"/>
  <c r="AQ139" i="3"/>
  <c r="AY139" i="3"/>
  <c r="AF184" i="3"/>
  <c r="AO148" i="3"/>
  <c r="BN148" i="3"/>
  <c r="BC148" i="3"/>
  <c r="BA148" i="3"/>
  <c r="AX139" i="3"/>
  <c r="AW148" i="3"/>
  <c r="BE148" i="3"/>
  <c r="AV148" i="3"/>
  <c r="AN148" i="3"/>
  <c r="BG148" i="3"/>
  <c r="AM148" i="3"/>
  <c r="AX148" i="3"/>
  <c r="AU148" i="3"/>
  <c r="BJ159" i="3"/>
  <c r="AR159" i="3"/>
  <c r="BA158" i="3"/>
  <c r="AP151" i="3"/>
  <c r="AY151" i="3"/>
  <c r="BH151" i="3"/>
  <c r="AR151" i="3"/>
  <c r="BD159" i="3"/>
  <c r="BE158" i="3"/>
  <c r="AW158" i="3"/>
  <c r="AO151" i="3"/>
  <c r="AK159" i="3"/>
  <c r="BE151" i="3"/>
  <c r="BI151" i="3"/>
  <c r="AQ171" i="3"/>
  <c r="AP172" i="3"/>
  <c r="AL151" i="3"/>
  <c r="AK171" i="3"/>
  <c r="AM171" i="3"/>
  <c r="AM172" i="3"/>
  <c r="BM174" i="3"/>
  <c r="BJ173" i="3"/>
  <c r="AR174" i="3"/>
  <c r="BH165" i="3"/>
  <c r="AL159" i="3"/>
  <c r="BB151" i="3"/>
  <c r="BG151" i="3"/>
  <c r="AS151" i="3"/>
  <c r="AV151" i="3"/>
  <c r="BN151" i="3"/>
  <c r="BK151" i="3"/>
  <c r="AQ159" i="3"/>
  <c r="BK158" i="3"/>
  <c r="AU158" i="3"/>
  <c r="AW169" i="3"/>
  <c r="BH169" i="3"/>
  <c r="AS169" i="3"/>
  <c r="BG169" i="3"/>
  <c r="BG158" i="3"/>
  <c r="AM138" i="3"/>
  <c r="AM139" i="3"/>
  <c r="BC159" i="3"/>
  <c r="BJ158" i="3"/>
  <c r="AZ151" i="3"/>
  <c r="BC151" i="3"/>
  <c r="BG174" i="3"/>
  <c r="AL165" i="3"/>
  <c r="BM159" i="3"/>
  <c r="BM151" i="3"/>
  <c r="AX151" i="3"/>
  <c r="AT151" i="3"/>
  <c r="AW151" i="3"/>
  <c r="AU151" i="3"/>
  <c r="BD158" i="3"/>
  <c r="AZ158" i="3"/>
  <c r="AK169" i="3"/>
  <c r="BD169" i="3"/>
  <c r="AZ169" i="3"/>
  <c r="AX169" i="3"/>
  <c r="BF158" i="3"/>
  <c r="AW138" i="3"/>
  <c r="AR139" i="3"/>
  <c r="BD151" i="3"/>
  <c r="BF159" i="3"/>
  <c r="AL139" i="3"/>
  <c r="AZ139" i="3"/>
  <c r="AF186" i="3"/>
  <c r="AV149" i="3"/>
  <c r="AL149" i="3"/>
  <c r="BH149" i="3"/>
  <c r="B189" i="3"/>
  <c r="B367" i="3"/>
  <c r="B383" i="3"/>
  <c r="AV159" i="3"/>
  <c r="AZ159" i="3"/>
  <c r="AP159" i="3"/>
  <c r="BN150" i="3"/>
  <c r="AY150" i="3"/>
  <c r="AV150" i="3"/>
  <c r="AO158" i="3"/>
  <c r="BN158" i="3"/>
  <c r="B181" i="3"/>
  <c r="BL150" i="3"/>
  <c r="AT158" i="3"/>
  <c r="AU159" i="3"/>
  <c r="AX158" i="3"/>
  <c r="BH158" i="3"/>
  <c r="AS158" i="3"/>
  <c r="AW139" i="3"/>
  <c r="BF139" i="3"/>
  <c r="BI139" i="3"/>
  <c r="BB139" i="3"/>
  <c r="AK139" i="3"/>
  <c r="BD148" i="3"/>
  <c r="AQ148" i="3"/>
  <c r="BH148" i="3"/>
  <c r="BF148" i="3"/>
  <c r="BJ148" i="3"/>
  <c r="AP148" i="3"/>
  <c r="AF181" i="3"/>
  <c r="AF185" i="3" s="1"/>
  <c r="BL158" i="3"/>
  <c r="AT159" i="3"/>
  <c r="AL150" i="3"/>
  <c r="C186" i="3"/>
  <c r="AU149" i="3"/>
  <c r="BL149" i="3"/>
  <c r="BJ149" i="3"/>
  <c r="B372" i="3"/>
  <c r="B216" i="3"/>
  <c r="B223" i="3"/>
  <c r="AR150" i="3"/>
  <c r="AS150" i="3"/>
  <c r="AU150" i="3"/>
  <c r="AP139" i="3"/>
  <c r="AO139" i="3"/>
  <c r="AT139" i="3"/>
  <c r="AK150" i="3"/>
  <c r="BA149" i="3"/>
  <c r="AM149" i="3"/>
  <c r="BD149" i="3"/>
  <c r="B368" i="3"/>
  <c r="B241" i="3"/>
  <c r="BL159" i="3"/>
  <c r="AS159" i="3"/>
  <c r="BB159" i="3"/>
  <c r="AO159" i="3"/>
  <c r="BM150" i="3"/>
  <c r="BH150" i="3"/>
  <c r="AL158" i="3"/>
  <c r="BM158" i="3"/>
  <c r="C181" i="3"/>
  <c r="C412" i="3" s="1"/>
  <c r="D412" i="3" s="1"/>
  <c r="AN158" i="3"/>
  <c r="BK159" i="3"/>
  <c r="AQ158" i="3"/>
  <c r="AR158" i="3"/>
  <c r="BB158" i="3"/>
  <c r="BE139" i="3"/>
  <c r="AV139" i="3"/>
  <c r="BD139" i="3"/>
  <c r="BG139" i="3"/>
  <c r="BL139" i="3"/>
  <c r="AK148" i="3"/>
  <c r="AZ148" i="3"/>
  <c r="AR148" i="3"/>
  <c r="AS148" i="3"/>
  <c r="BI148" i="3"/>
  <c r="BL148" i="3"/>
  <c r="AF183" i="3"/>
  <c r="L180" i="3"/>
  <c r="L182" i="3"/>
  <c r="AN136" i="3"/>
  <c r="AW165" i="3"/>
  <c r="AZ173" i="3"/>
  <c r="AY173" i="3"/>
  <c r="AY165" i="3"/>
  <c r="BJ165" i="3"/>
  <c r="BL165" i="3"/>
  <c r="AS165" i="3"/>
  <c r="BN138" i="3"/>
  <c r="L181" i="3"/>
  <c r="L185" i="3" s="1"/>
  <c r="B373" i="3"/>
  <c r="B191" i="3"/>
  <c r="B239" i="3"/>
  <c r="B350" i="3"/>
  <c r="B235" i="3"/>
  <c r="B395" i="3"/>
  <c r="AV165" i="3"/>
  <c r="BI165" i="3"/>
  <c r="AQ165" i="3"/>
  <c r="BM165" i="3"/>
  <c r="AZ165" i="3"/>
  <c r="BK165" i="3"/>
  <c r="AO165" i="3"/>
  <c r="BN165" i="3"/>
  <c r="BC165" i="3"/>
  <c r="BH173" i="3"/>
  <c r="AK165" i="3"/>
  <c r="BD165" i="3"/>
  <c r="AW136" i="3"/>
  <c r="AN165" i="3"/>
  <c r="AL174" i="3"/>
  <c r="BK174" i="3"/>
  <c r="AU173" i="3"/>
  <c r="BB173" i="3"/>
  <c r="BA173" i="3"/>
  <c r="AM173" i="3"/>
  <c r="AS174" i="3"/>
  <c r="BE174" i="3"/>
  <c r="BG165" i="3"/>
  <c r="AP165" i="3"/>
  <c r="AP138" i="3"/>
  <c r="L186" i="3"/>
  <c r="AN150" i="3"/>
  <c r="AO150" i="3"/>
  <c r="AX150" i="3"/>
  <c r="AZ150" i="3"/>
  <c r="AM150" i="3"/>
  <c r="BD150" i="3"/>
  <c r="BC150" i="3"/>
  <c r="BK150" i="3"/>
  <c r="AT150" i="3"/>
  <c r="AQ150" i="3"/>
  <c r="AL144" i="3"/>
  <c r="AM165" i="3"/>
  <c r="AT165" i="3"/>
  <c r="AQ174" i="3"/>
  <c r="BI174" i="3"/>
  <c r="BC149" i="3"/>
  <c r="BI173" i="3"/>
  <c r="AL173" i="3"/>
  <c r="AN174" i="3"/>
  <c r="AW149" i="3"/>
  <c r="B244" i="3"/>
  <c r="B393" i="3"/>
  <c r="B184" i="3"/>
  <c r="B390" i="3"/>
  <c r="BB165" i="3"/>
  <c r="BF165" i="3"/>
  <c r="AU165" i="3"/>
  <c r="AW150" i="3"/>
  <c r="BG150" i="3"/>
  <c r="BF150" i="3"/>
  <c r="BE150" i="3"/>
  <c r="BH138" i="3"/>
  <c r="BJ139" i="3"/>
  <c r="BC139" i="3"/>
  <c r="AU139" i="3"/>
  <c r="BK139" i="3"/>
  <c r="BA139" i="3"/>
  <c r="O186" i="3"/>
  <c r="AF180" i="3"/>
  <c r="AM158" i="3"/>
  <c r="AV158" i="3"/>
  <c r="BI158" i="3"/>
  <c r="AN159" i="3"/>
  <c r="AW159" i="3"/>
  <c r="BE159" i="3"/>
  <c r="AX159" i="3"/>
  <c r="AM159" i="3"/>
  <c r="BN159" i="3"/>
  <c r="BI159" i="3"/>
  <c r="E77" i="3"/>
  <c r="BI138" i="3"/>
  <c r="BL138" i="3"/>
  <c r="E78" i="3"/>
  <c r="E79" i="3"/>
  <c r="BF138" i="3"/>
  <c r="AK138" i="3"/>
  <c r="AX138" i="3"/>
  <c r="BE138" i="3"/>
  <c r="AS138" i="3"/>
  <c r="BA138" i="3"/>
  <c r="AL138" i="3"/>
  <c r="O182" i="3"/>
  <c r="BM139" i="3"/>
  <c r="BH139" i="3"/>
  <c r="AN139" i="3"/>
  <c r="AS139" i="3"/>
  <c r="BK138" i="3"/>
  <c r="BC138" i="3"/>
  <c r="AY138" i="3"/>
  <c r="AT138" i="3"/>
  <c r="BM138" i="3"/>
  <c r="BJ138" i="3"/>
  <c r="AO138" i="3"/>
  <c r="O180" i="3"/>
  <c r="O181" i="3"/>
  <c r="O185" i="3" s="1"/>
  <c r="BM148" i="3"/>
  <c r="AL148" i="3"/>
  <c r="BB148" i="3"/>
  <c r="AR138" i="3"/>
  <c r="AN138" i="3"/>
  <c r="BD138" i="3"/>
  <c r="BG138" i="3"/>
  <c r="AZ138" i="3"/>
  <c r="AV138" i="3"/>
  <c r="AU138" i="3"/>
  <c r="O183" i="3"/>
  <c r="AP144" i="3"/>
  <c r="AY144" i="3"/>
  <c r="AR144" i="3"/>
  <c r="BJ144" i="3"/>
  <c r="AZ144" i="3"/>
  <c r="AW144" i="3"/>
  <c r="AV144" i="3"/>
  <c r="BI144" i="3"/>
  <c r="BL144" i="3"/>
  <c r="BB144" i="3"/>
  <c r="AS144" i="3"/>
  <c r="BN144" i="3"/>
  <c r="BD144" i="3"/>
  <c r="BH144" i="3"/>
  <c r="AX144" i="3"/>
  <c r="BM144" i="3"/>
  <c r="BK144" i="3"/>
  <c r="BG144" i="3"/>
  <c r="E181" i="3"/>
  <c r="E182" i="3"/>
  <c r="E186" i="3" s="1"/>
  <c r="E183" i="3"/>
  <c r="E180" i="3"/>
  <c r="AP137" i="3"/>
  <c r="BN137" i="3"/>
  <c r="BE137" i="3"/>
  <c r="BI137" i="3"/>
  <c r="BA137" i="3"/>
  <c r="AM137" i="3"/>
  <c r="AW137" i="3"/>
  <c r="AZ137" i="3"/>
  <c r="BM137" i="3"/>
  <c r="BK137" i="3"/>
  <c r="AS137" i="3"/>
  <c r="BB137" i="3"/>
  <c r="AO137" i="3"/>
  <c r="BC137" i="3"/>
  <c r="BF137" i="3"/>
  <c r="BD137" i="3"/>
  <c r="BC144" i="3"/>
  <c r="AM144" i="3"/>
  <c r="AT137" i="3"/>
  <c r="AN137" i="3"/>
  <c r="AX137" i="3"/>
  <c r="BH137" i="3"/>
  <c r="AP171" i="3"/>
  <c r="AU171" i="3"/>
  <c r="AV171" i="3"/>
  <c r="BE171" i="3"/>
  <c r="BC171" i="3"/>
  <c r="BA171" i="3"/>
  <c r="BN171" i="3"/>
  <c r="AR171" i="3"/>
  <c r="BM171" i="3"/>
  <c r="BJ171" i="3"/>
  <c r="AZ171" i="3"/>
  <c r="AO171" i="3"/>
  <c r="BB171" i="3"/>
  <c r="AT171" i="3"/>
  <c r="AW171" i="3"/>
  <c r="BD171" i="3"/>
  <c r="BG171" i="3"/>
  <c r="AX171" i="3"/>
  <c r="BK171" i="3"/>
  <c r="BF171" i="3"/>
  <c r="AY171" i="3"/>
  <c r="BI171" i="3"/>
  <c r="AS171" i="3"/>
  <c r="BL171" i="3"/>
  <c r="BH171" i="3"/>
  <c r="AK161" i="3"/>
  <c r="AQ161" i="3"/>
  <c r="AO161" i="3"/>
  <c r="AS161" i="3"/>
  <c r="AT161" i="3"/>
  <c r="BA161" i="3"/>
  <c r="BN161" i="3"/>
  <c r="BL161" i="3"/>
  <c r="BJ161" i="3"/>
  <c r="AM161" i="3"/>
  <c r="AL161" i="3"/>
  <c r="AY161" i="3"/>
  <c r="AV161" i="3"/>
  <c r="AZ161" i="3"/>
  <c r="BE161" i="3"/>
  <c r="BB161" i="3"/>
  <c r="AP161" i="3"/>
  <c r="AU161" i="3"/>
  <c r="BI161" i="3"/>
  <c r="BM161" i="3"/>
  <c r="BG161" i="3"/>
  <c r="AW161" i="3"/>
  <c r="BH161" i="3"/>
  <c r="BD161" i="3"/>
  <c r="AN161" i="3"/>
  <c r="AR161" i="3"/>
  <c r="BK161" i="3"/>
  <c r="AX161" i="3"/>
  <c r="BC161" i="3"/>
  <c r="BF161" i="3"/>
  <c r="P181" i="3"/>
  <c r="P185" i="3" s="1"/>
  <c r="P184" i="3"/>
  <c r="P182" i="3"/>
  <c r="P183" i="3"/>
  <c r="P180" i="3"/>
  <c r="P186" i="3"/>
  <c r="AG181" i="3"/>
  <c r="AG185" i="3" s="1"/>
  <c r="AG186" i="3"/>
  <c r="AG184" i="3"/>
  <c r="AG183" i="3"/>
  <c r="AG182" i="3"/>
  <c r="AG180" i="3"/>
  <c r="G181" i="3"/>
  <c r="G182" i="3"/>
  <c r="G186" i="3" s="1"/>
  <c r="G184" i="3"/>
  <c r="G183" i="3"/>
  <c r="G180" i="3"/>
  <c r="AM141" i="3"/>
  <c r="AK141" i="3"/>
  <c r="AY141" i="3"/>
  <c r="AW141" i="3"/>
  <c r="BA141" i="3"/>
  <c r="AR141" i="3"/>
  <c r="BF141" i="3"/>
  <c r="BJ141" i="3"/>
  <c r="BB141" i="3"/>
  <c r="AU141" i="3"/>
  <c r="AL141" i="3"/>
  <c r="BH141" i="3"/>
  <c r="BG141" i="3"/>
  <c r="BK141" i="3"/>
  <c r="BM141" i="3"/>
  <c r="BN141" i="3"/>
  <c r="AO141" i="3"/>
  <c r="AZ141" i="3"/>
  <c r="BE141" i="3"/>
  <c r="BL141" i="3"/>
  <c r="AS141" i="3"/>
  <c r="AV141" i="3"/>
  <c r="BC141" i="3"/>
  <c r="AX141" i="3"/>
  <c r="AP141" i="3"/>
  <c r="AT141" i="3"/>
  <c r="AN141" i="3"/>
  <c r="BI141" i="3"/>
  <c r="AQ141" i="3"/>
  <c r="BD141" i="3"/>
  <c r="AN146" i="3"/>
  <c r="AQ146" i="3"/>
  <c r="AS146" i="3"/>
  <c r="BG146" i="3"/>
  <c r="BE146" i="3"/>
  <c r="AT146" i="3"/>
  <c r="BC146" i="3"/>
  <c r="BA146" i="3"/>
  <c r="AO146" i="3"/>
  <c r="AP146" i="3"/>
  <c r="AW146" i="3"/>
  <c r="BM146" i="3"/>
  <c r="AV146" i="3"/>
  <c r="BB146" i="3"/>
  <c r="AY146" i="3"/>
  <c r="AX146" i="3"/>
  <c r="AL146" i="3"/>
  <c r="AK146" i="3"/>
  <c r="AM146" i="3"/>
  <c r="BL146" i="3"/>
  <c r="BI146" i="3"/>
  <c r="AU146" i="3"/>
  <c r="AR146" i="3"/>
  <c r="AZ146" i="3"/>
  <c r="BF146" i="3"/>
  <c r="BN146" i="3"/>
  <c r="BK146" i="3"/>
  <c r="BJ146" i="3"/>
  <c r="BD146" i="3"/>
  <c r="BH146" i="3"/>
  <c r="I181" i="3"/>
  <c r="I186" i="3"/>
  <c r="I182" i="3"/>
  <c r="AV145" i="3"/>
  <c r="AK145" i="3"/>
  <c r="BK145" i="3"/>
  <c r="AN145" i="3"/>
  <c r="BA145" i="3"/>
  <c r="AU145" i="3"/>
  <c r="BG145" i="3"/>
  <c r="BD145" i="3"/>
  <c r="AT145" i="3"/>
  <c r="BJ145" i="3"/>
  <c r="BI145" i="3"/>
  <c r="BM145" i="3"/>
  <c r="BN145" i="3"/>
  <c r="AR145" i="3"/>
  <c r="AS145" i="3"/>
  <c r="BB145" i="3"/>
  <c r="BL145" i="3"/>
  <c r="AX145" i="3"/>
  <c r="BH145" i="3"/>
  <c r="BE145" i="3"/>
  <c r="BC145" i="3"/>
  <c r="AL145" i="3"/>
  <c r="AY145" i="3"/>
  <c r="BF145" i="3"/>
  <c r="AO145" i="3"/>
  <c r="AM145" i="3"/>
  <c r="AP145" i="3"/>
  <c r="AW145" i="3"/>
  <c r="AZ145" i="3"/>
  <c r="AQ145" i="3"/>
  <c r="AU144" i="3"/>
  <c r="BA144" i="3"/>
  <c r="AQ144" i="3"/>
  <c r="AN144" i="3"/>
  <c r="BL137" i="3"/>
  <c r="AK137" i="3"/>
  <c r="AV137" i="3"/>
  <c r="BJ137" i="3"/>
  <c r="AM136" i="3"/>
  <c r="AU136" i="3"/>
  <c r="BH136" i="3"/>
  <c r="BF136" i="3"/>
  <c r="BD136" i="3"/>
  <c r="BB136" i="3"/>
  <c r="AL136" i="3"/>
  <c r="AO136" i="3"/>
  <c r="AR136" i="3"/>
  <c r="BG136" i="3"/>
  <c r="BL136" i="3"/>
  <c r="AQ136" i="3"/>
  <c r="AS136" i="3"/>
  <c r="AY136" i="3"/>
  <c r="AX136" i="3"/>
  <c r="AP136" i="3"/>
  <c r="BI136" i="3"/>
  <c r="BM136" i="3"/>
  <c r="BJ136" i="3"/>
  <c r="AV136" i="3"/>
  <c r="AZ136" i="3"/>
  <c r="AT136" i="3"/>
  <c r="BA136" i="3"/>
  <c r="BE136" i="3"/>
  <c r="BK136" i="3"/>
  <c r="BC136" i="3"/>
  <c r="BN136" i="3"/>
  <c r="AT173" i="3"/>
  <c r="BG173" i="3"/>
  <c r="BN173" i="3"/>
  <c r="AW173" i="3"/>
  <c r="BD173" i="3"/>
  <c r="AR173" i="3"/>
  <c r="BL173" i="3"/>
  <c r="BF173" i="3"/>
  <c r="AO173" i="3"/>
  <c r="BE173" i="3"/>
  <c r="AV173" i="3"/>
  <c r="AK173" i="3"/>
  <c r="AN173" i="3"/>
  <c r="AP173" i="3"/>
  <c r="BK173" i="3"/>
  <c r="AX173" i="3"/>
  <c r="BM173" i="3"/>
  <c r="Q181" i="3"/>
  <c r="Q185" i="3" s="1"/>
  <c r="Q182" i="3"/>
  <c r="Q184" i="3"/>
  <c r="Q180" i="3"/>
  <c r="Q186" i="3"/>
  <c r="Q183" i="3"/>
  <c r="S181" i="3"/>
  <c r="S185" i="3" s="1"/>
  <c r="S182" i="3"/>
  <c r="S183" i="3"/>
  <c r="S186" i="3"/>
  <c r="S184" i="3"/>
  <c r="S180" i="3"/>
  <c r="BM142" i="3"/>
  <c r="BJ142" i="3"/>
  <c r="BA142" i="3"/>
  <c r="AR142" i="3"/>
  <c r="AK142" i="3"/>
  <c r="AY142" i="3"/>
  <c r="BF142" i="3"/>
  <c r="BK142" i="3"/>
  <c r="BE142" i="3"/>
  <c r="BH142" i="3"/>
  <c r="AV142" i="3"/>
  <c r="AT142" i="3"/>
  <c r="AU142" i="3"/>
  <c r="AM142" i="3"/>
  <c r="AO142" i="3"/>
  <c r="AQ142" i="3"/>
  <c r="BD142" i="3"/>
  <c r="BC142" i="3"/>
  <c r="BB142" i="3"/>
  <c r="AN142" i="3"/>
  <c r="AS142" i="3"/>
  <c r="AZ142" i="3"/>
  <c r="AW142" i="3"/>
  <c r="BL142" i="3"/>
  <c r="AX142" i="3"/>
  <c r="BG142" i="3"/>
  <c r="AP142" i="3"/>
  <c r="BN142" i="3"/>
  <c r="BI142" i="3"/>
  <c r="AL142" i="3"/>
  <c r="AK147" i="3"/>
  <c r="AO147" i="3"/>
  <c r="AM147" i="3"/>
  <c r="AQ147" i="3"/>
  <c r="AX147" i="3"/>
  <c r="AY147" i="3"/>
  <c r="BD147" i="3"/>
  <c r="BB147" i="3"/>
  <c r="AZ147" i="3"/>
  <c r="AP147" i="3"/>
  <c r="AV147" i="3"/>
  <c r="BM147" i="3"/>
  <c r="BC147" i="3"/>
  <c r="BH147" i="3"/>
  <c r="BE147" i="3"/>
  <c r="AL147" i="3"/>
  <c r="AN147" i="3"/>
  <c r="AS147" i="3"/>
  <c r="BJ147" i="3"/>
  <c r="BG147" i="3"/>
  <c r="AT147" i="3"/>
  <c r="BK147" i="3"/>
  <c r="BF147" i="3"/>
  <c r="BA147" i="3"/>
  <c r="AU147" i="3"/>
  <c r="BI147" i="3"/>
  <c r="AW147" i="3"/>
  <c r="AR147" i="3"/>
  <c r="BN147" i="3"/>
  <c r="BL147" i="3"/>
  <c r="AB181" i="3"/>
  <c r="AB185" i="3" s="1"/>
  <c r="AB180" i="3"/>
  <c r="AB182" i="3"/>
  <c r="AB184" i="3"/>
  <c r="AB186" i="3"/>
  <c r="AB183" i="3"/>
  <c r="AW153" i="3"/>
  <c r="AT153" i="3"/>
  <c r="BE153" i="3"/>
  <c r="AS153" i="3"/>
  <c r="AU153" i="3"/>
  <c r="BF153" i="3"/>
  <c r="BH153" i="3"/>
  <c r="AL153" i="3"/>
  <c r="BK153" i="3"/>
  <c r="BM153" i="3"/>
  <c r="AM153" i="3"/>
  <c r="BA153" i="3"/>
  <c r="BI153" i="3"/>
  <c r="AX153" i="3"/>
  <c r="BL153" i="3"/>
  <c r="BB153" i="3"/>
  <c r="AR153" i="3"/>
  <c r="AK153" i="3"/>
  <c r="AP153" i="3"/>
  <c r="AZ153" i="3"/>
  <c r="AN153" i="3"/>
  <c r="BN153" i="3"/>
  <c r="BJ153" i="3"/>
  <c r="AV153" i="3"/>
  <c r="AY153" i="3"/>
  <c r="BC153" i="3"/>
  <c r="BG153" i="3"/>
  <c r="BD153" i="3"/>
  <c r="AQ153" i="3"/>
  <c r="AO153" i="3"/>
  <c r="AO144" i="3"/>
  <c r="BE144" i="3"/>
  <c r="BF144" i="3"/>
  <c r="AK144" i="3"/>
  <c r="AU137" i="3"/>
  <c r="AR137" i="3"/>
  <c r="AY137" i="3"/>
  <c r="I183" i="3"/>
  <c r="I184" i="3" s="1"/>
  <c r="BL140" i="3"/>
  <c r="BN140" i="3"/>
  <c r="AK140" i="3"/>
  <c r="BM140" i="3"/>
  <c r="BK140" i="3"/>
  <c r="BJ140" i="3"/>
  <c r="H182" i="3"/>
  <c r="H186" i="3" s="1"/>
  <c r="H184" i="3"/>
  <c r="H183" i="3"/>
  <c r="H180" i="3"/>
  <c r="H181" i="3" s="1"/>
  <c r="H185" i="3" s="1"/>
  <c r="W181" i="3"/>
  <c r="W185" i="3" s="1"/>
  <c r="W184" i="3"/>
  <c r="W182" i="3"/>
  <c r="W180" i="3"/>
  <c r="W183" i="3"/>
  <c r="W186" i="3"/>
  <c r="AO174" i="3"/>
  <c r="AU174" i="3"/>
  <c r="AT174" i="3"/>
  <c r="BL174" i="3"/>
  <c r="BH174" i="3"/>
  <c r="AM174" i="3"/>
  <c r="AV174" i="3"/>
  <c r="BJ174" i="3"/>
  <c r="AP174" i="3"/>
  <c r="BD174" i="3"/>
  <c r="AK174" i="3"/>
  <c r="AZ174" i="3"/>
  <c r="AY174" i="3"/>
  <c r="BB174" i="3"/>
  <c r="BN174" i="3"/>
  <c r="BF174" i="3"/>
  <c r="AW174" i="3"/>
  <c r="AE181" i="3"/>
  <c r="AE185" i="3" s="1"/>
  <c r="AE183" i="3"/>
  <c r="AE182" i="3"/>
  <c r="AE184" i="3"/>
  <c r="AE180" i="3"/>
  <c r="D414" i="3"/>
  <c r="Y181" i="3"/>
  <c r="Y185" i="3" s="1"/>
  <c r="Y186" i="3"/>
  <c r="Y184" i="3"/>
  <c r="Y183" i="3"/>
  <c r="Y180" i="3"/>
  <c r="Y182" i="3"/>
  <c r="AO143" i="3"/>
  <c r="AT143" i="3"/>
  <c r="BE143" i="3"/>
  <c r="BC143" i="3"/>
  <c r="AU143" i="3"/>
  <c r="BH143" i="3"/>
  <c r="BG143" i="3"/>
  <c r="AL143" i="3"/>
  <c r="AM143" i="3"/>
  <c r="AV143" i="3"/>
  <c r="BD143" i="3"/>
  <c r="AS143" i="3"/>
  <c r="AZ143" i="3"/>
  <c r="AP143" i="3"/>
  <c r="BM143" i="3"/>
  <c r="BB143" i="3"/>
  <c r="AY143" i="3"/>
  <c r="AN143" i="3"/>
  <c r="AR143" i="3"/>
  <c r="BI143" i="3"/>
  <c r="AK143" i="3"/>
  <c r="AQ143" i="3"/>
  <c r="BL143" i="3"/>
  <c r="AW143" i="3"/>
  <c r="BF143" i="3"/>
  <c r="BK143" i="3"/>
  <c r="BN143" i="3"/>
  <c r="BJ143" i="3"/>
  <c r="BA143" i="3"/>
  <c r="AX143" i="3"/>
  <c r="AK149" i="3"/>
  <c r="AO149" i="3"/>
  <c r="AY149" i="3"/>
  <c r="AZ149" i="3"/>
  <c r="AP149" i="3"/>
  <c r="BK149" i="3"/>
  <c r="BM149" i="3"/>
  <c r="AS149" i="3"/>
  <c r="BI149" i="3"/>
  <c r="BE149" i="3"/>
  <c r="AR149" i="3"/>
  <c r="BG149" i="3"/>
  <c r="AT149" i="3"/>
  <c r="BB149" i="3"/>
  <c r="AN149" i="3"/>
  <c r="D15" i="5"/>
  <c r="D20" i="5" s="1"/>
  <c r="D23" i="5" s="1"/>
  <c r="D434" i="3"/>
  <c r="I110" i="4"/>
  <c r="D264" i="3"/>
  <c r="I61" i="4"/>
  <c r="G230" i="4"/>
  <c r="D401" i="3"/>
  <c r="D196" i="3"/>
  <c r="F255" i="4"/>
  <c r="D458" i="3"/>
  <c r="D238" i="3"/>
  <c r="D219" i="3"/>
  <c r="F189" i="4"/>
  <c r="D481" i="3"/>
  <c r="I83" i="4"/>
  <c r="D379" i="3"/>
  <c r="D505" i="3"/>
  <c r="F260" i="4"/>
  <c r="D371" i="3"/>
  <c r="D203" i="3"/>
  <c r="E292" i="3"/>
  <c r="F175" i="4"/>
  <c r="D317" i="3"/>
  <c r="D178" i="3"/>
  <c r="G216" i="4"/>
  <c r="D335" i="3"/>
  <c r="AK84" i="3"/>
  <c r="F163" i="4"/>
  <c r="F272" i="4"/>
  <c r="F155" i="4"/>
  <c r="D251" i="3"/>
  <c r="AK133" i="3"/>
  <c r="F244" i="4"/>
  <c r="D324" i="3"/>
  <c r="G133" i="3"/>
  <c r="G129" i="3"/>
  <c r="I106" i="4"/>
  <c r="AK106" i="3"/>
  <c r="F202" i="4"/>
  <c r="D537" i="3"/>
  <c r="D306" i="3"/>
  <c r="F249" i="4"/>
  <c r="D353" i="3"/>
  <c r="G106" i="3"/>
  <c r="E278" i="3"/>
  <c r="C190" i="3"/>
  <c r="E107" i="4"/>
  <c r="T181" i="3"/>
  <c r="T185" i="3" s="1"/>
  <c r="T186" i="3"/>
  <c r="T184" i="3"/>
  <c r="T183" i="3"/>
  <c r="T180" i="3"/>
  <c r="T182" i="3"/>
  <c r="E239" i="4"/>
  <c r="C301" i="3" s="1"/>
  <c r="C287" i="3"/>
  <c r="C362" i="3" s="1"/>
  <c r="B339" i="3"/>
  <c r="C339" i="3" s="1"/>
  <c r="B357" i="3"/>
  <c r="C284" i="3"/>
  <c r="C359" i="3" s="1"/>
  <c r="E236" i="4"/>
  <c r="C298" i="3" s="1"/>
  <c r="AR162" i="3"/>
  <c r="AV162" i="3"/>
  <c r="AQ162" i="3"/>
  <c r="AZ162" i="3"/>
  <c r="AM162" i="3"/>
  <c r="BD162" i="3"/>
  <c r="BJ162" i="3"/>
  <c r="BB162" i="3"/>
  <c r="AS162" i="3"/>
  <c r="AW162" i="3"/>
  <c r="BI162" i="3"/>
  <c r="AL162" i="3"/>
  <c r="BM162" i="3"/>
  <c r="AN162" i="3"/>
  <c r="BG162" i="3"/>
  <c r="AU162" i="3"/>
  <c r="BH162" i="3"/>
  <c r="AY162" i="3"/>
  <c r="BK162" i="3"/>
  <c r="AT162" i="3"/>
  <c r="AX162" i="3"/>
  <c r="BA162" i="3"/>
  <c r="AP162" i="3"/>
  <c r="BE162" i="3"/>
  <c r="BN162" i="3"/>
  <c r="BF162" i="3"/>
  <c r="AK162" i="3"/>
  <c r="AO162" i="3"/>
  <c r="BL162" i="3"/>
  <c r="BC162" i="3"/>
  <c r="D183" i="3"/>
  <c r="D182" i="3"/>
  <c r="D180" i="3"/>
  <c r="D181" i="3" s="1"/>
  <c r="AA181" i="3"/>
  <c r="AA185" i="3" s="1"/>
  <c r="AA186" i="3"/>
  <c r="AA182" i="3"/>
  <c r="AA180" i="3"/>
  <c r="AA183" i="3"/>
  <c r="AA184" i="3"/>
  <c r="A269" i="3"/>
  <c r="C221" i="4"/>
  <c r="AK163" i="3"/>
  <c r="AR163" i="3"/>
  <c r="AV163" i="3"/>
  <c r="BE163" i="3"/>
  <c r="BL163" i="3"/>
  <c r="BB163" i="3"/>
  <c r="AT163" i="3"/>
  <c r="AS163" i="3"/>
  <c r="BN163" i="3"/>
  <c r="BJ163" i="3"/>
  <c r="AQ163" i="3"/>
  <c r="BC163" i="3"/>
  <c r="AN163" i="3"/>
  <c r="AP163" i="3"/>
  <c r="BK163" i="3"/>
  <c r="AO163" i="3"/>
  <c r="AM163" i="3"/>
  <c r="BI163" i="3"/>
  <c r="AW163" i="3"/>
  <c r="AU163" i="3"/>
  <c r="BA163" i="3"/>
  <c r="BM163" i="3"/>
  <c r="AZ163" i="3"/>
  <c r="AL163" i="3"/>
  <c r="BF163" i="3"/>
  <c r="BD163" i="3"/>
  <c r="BH163" i="3"/>
  <c r="AY163" i="3"/>
  <c r="AX163" i="3"/>
  <c r="BG163" i="3"/>
  <c r="K181" i="3"/>
  <c r="K185" i="3" s="1"/>
  <c r="K182" i="3"/>
  <c r="K180" i="3"/>
  <c r="K184" i="3"/>
  <c r="K183" i="3"/>
  <c r="K186" i="3"/>
  <c r="AC181" i="3"/>
  <c r="AC185" i="3" s="1"/>
  <c r="AC184" i="3"/>
  <c r="AC183" i="3"/>
  <c r="AC182" i="3"/>
  <c r="AC180" i="3"/>
  <c r="AC186" i="3"/>
  <c r="C281" i="3"/>
  <c r="C356" i="3" s="1"/>
  <c r="E233" i="4"/>
  <c r="C295" i="3" s="1"/>
  <c r="E234" i="4"/>
  <c r="C296" i="3" s="1"/>
  <c r="C282" i="3"/>
  <c r="C357" i="3" s="1"/>
  <c r="AO172" i="3"/>
  <c r="AL172" i="3"/>
  <c r="AV172" i="3"/>
  <c r="AU172" i="3"/>
  <c r="BJ172" i="3"/>
  <c r="BH172" i="3"/>
  <c r="BF172" i="3"/>
  <c r="BD172" i="3"/>
  <c r="AQ172" i="3"/>
  <c r="AX172" i="3"/>
  <c r="AW172" i="3"/>
  <c r="BB172" i="3"/>
  <c r="AZ172" i="3"/>
  <c r="BM172" i="3"/>
  <c r="AT172" i="3"/>
  <c r="AS172" i="3"/>
  <c r="BA172" i="3"/>
  <c r="BN172" i="3"/>
  <c r="AR172" i="3"/>
  <c r="AY172" i="3"/>
  <c r="BK172" i="3"/>
  <c r="BI172" i="3"/>
  <c r="BG172" i="3"/>
  <c r="BE172" i="3"/>
  <c r="BC172" i="3"/>
  <c r="BL172" i="3"/>
  <c r="M181" i="3"/>
  <c r="M185" i="3" s="1"/>
  <c r="M184" i="3"/>
  <c r="M183" i="3"/>
  <c r="M180" i="3"/>
  <c r="M182" i="3"/>
  <c r="M186" i="3"/>
  <c r="C283" i="3"/>
  <c r="C358" i="3" s="1"/>
  <c r="E235" i="4"/>
  <c r="C297" i="3" s="1"/>
  <c r="C220" i="4"/>
  <c r="A268" i="3"/>
  <c r="AN156" i="3"/>
  <c r="AM156" i="3"/>
  <c r="AP156" i="3"/>
  <c r="AQ156" i="3"/>
  <c r="BF156" i="3"/>
  <c r="AX156" i="3"/>
  <c r="BD156" i="3"/>
  <c r="BB156" i="3"/>
  <c r="BA156" i="3"/>
  <c r="AL156" i="3"/>
  <c r="AY156" i="3"/>
  <c r="AT156" i="3"/>
  <c r="BL156" i="3"/>
  <c r="AS156" i="3"/>
  <c r="AZ156" i="3"/>
  <c r="BG156" i="3"/>
  <c r="AV156" i="3"/>
  <c r="BK156" i="3"/>
  <c r="AU156" i="3"/>
  <c r="BI156" i="3"/>
  <c r="BN156" i="3"/>
  <c r="BM156" i="3"/>
  <c r="BC156" i="3"/>
  <c r="AW156" i="3"/>
  <c r="AO156" i="3"/>
  <c r="AR156" i="3"/>
  <c r="BE156" i="3"/>
  <c r="BJ156" i="3"/>
  <c r="BH156" i="3"/>
  <c r="AK156" i="3"/>
  <c r="AQ175" i="3"/>
  <c r="AN175" i="3"/>
  <c r="AP175" i="3"/>
  <c r="AM175" i="3"/>
  <c r="AL175" i="3"/>
  <c r="AT175" i="3"/>
  <c r="AU175" i="3"/>
  <c r="BN175" i="3"/>
  <c r="BL175" i="3"/>
  <c r="BJ175" i="3"/>
  <c r="BH175" i="3"/>
  <c r="AS175" i="3"/>
  <c r="BF175" i="3"/>
  <c r="BK175" i="3"/>
  <c r="BA175" i="3"/>
  <c r="AO175" i="3"/>
  <c r="AR175" i="3"/>
  <c r="AW175" i="3"/>
  <c r="BM175" i="3"/>
  <c r="BC175" i="3"/>
  <c r="AZ175" i="3"/>
  <c r="AK175" i="3"/>
  <c r="AV175" i="3"/>
  <c r="AY175" i="3"/>
  <c r="BE175" i="3"/>
  <c r="BB175" i="3"/>
  <c r="AX175" i="3"/>
  <c r="BG175" i="3"/>
  <c r="BD175" i="3"/>
  <c r="BI175" i="3"/>
  <c r="AD186" i="3"/>
  <c r="AD183" i="3"/>
  <c r="AD182" i="3"/>
  <c r="AD181" i="3"/>
  <c r="AD185" i="3" s="1"/>
  <c r="AD180" i="3"/>
  <c r="AD184" i="3"/>
  <c r="B342" i="3"/>
  <c r="C342" i="3" s="1"/>
  <c r="B360" i="3"/>
  <c r="AT157" i="3"/>
  <c r="BM157" i="3"/>
  <c r="BL157" i="3"/>
  <c r="BJ157" i="3"/>
  <c r="BI157" i="3"/>
  <c r="AK157" i="3"/>
  <c r="AM157" i="3"/>
  <c r="BE157" i="3"/>
  <c r="BK157" i="3"/>
  <c r="AS157" i="3"/>
  <c r="BD157" i="3"/>
  <c r="AY157" i="3"/>
  <c r="AL157" i="3"/>
  <c r="AP157" i="3"/>
  <c r="BF157" i="3"/>
  <c r="AZ157" i="3"/>
  <c r="BH157" i="3"/>
  <c r="BB157" i="3"/>
  <c r="AO157" i="3"/>
  <c r="BC157" i="3"/>
  <c r="BG157" i="3"/>
  <c r="AR157" i="3"/>
  <c r="AX157" i="3"/>
  <c r="AW157" i="3"/>
  <c r="BN157" i="3"/>
  <c r="AN157" i="3"/>
  <c r="AQ157" i="3"/>
  <c r="BA157" i="3"/>
  <c r="AU157" i="3"/>
  <c r="AV157" i="3"/>
  <c r="AN167" i="3"/>
  <c r="AL167" i="3"/>
  <c r="AM167" i="3"/>
  <c r="AY167" i="3"/>
  <c r="AX167" i="3"/>
  <c r="AQ167" i="3"/>
  <c r="AP167" i="3"/>
  <c r="AS167" i="3"/>
  <c r="BA167" i="3"/>
  <c r="BN167" i="3"/>
  <c r="BL167" i="3"/>
  <c r="BJ167" i="3"/>
  <c r="AV167" i="3"/>
  <c r="BH167" i="3"/>
  <c r="BM167" i="3"/>
  <c r="BC167" i="3"/>
  <c r="AU167" i="3"/>
  <c r="AZ167" i="3"/>
  <c r="BE167" i="3"/>
  <c r="BB167" i="3"/>
  <c r="AO167" i="3"/>
  <c r="AR167" i="3"/>
  <c r="AW167" i="3"/>
  <c r="BG167" i="3"/>
  <c r="BD167" i="3"/>
  <c r="AK167" i="3"/>
  <c r="AT167" i="3"/>
  <c r="BI167" i="3"/>
  <c r="BF167" i="3"/>
  <c r="BK167" i="3"/>
  <c r="R181" i="3"/>
  <c r="R185" i="3" s="1"/>
  <c r="R183" i="3"/>
  <c r="R180" i="3"/>
  <c r="R184" i="3"/>
  <c r="R182" i="3"/>
  <c r="R186" i="3"/>
  <c r="C60" i="3"/>
  <c r="C61" i="3"/>
  <c r="E43" i="4"/>
  <c r="E42" i="4"/>
  <c r="C62" i="3"/>
  <c r="C79" i="3"/>
  <c r="C77" i="3"/>
  <c r="C78" i="3"/>
  <c r="AQ166" i="3"/>
  <c r="AN166" i="3"/>
  <c r="BL166" i="3"/>
  <c r="BJ166" i="3"/>
  <c r="BI166" i="3"/>
  <c r="BA166" i="3"/>
  <c r="AL166" i="3"/>
  <c r="AW166" i="3"/>
  <c r="AP166" i="3"/>
  <c r="AU166" i="3"/>
  <c r="BM166" i="3"/>
  <c r="BC166" i="3"/>
  <c r="BH166" i="3"/>
  <c r="AT166" i="3"/>
  <c r="AS166" i="3"/>
  <c r="BD166" i="3"/>
  <c r="AZ166" i="3"/>
  <c r="AO166" i="3"/>
  <c r="BK166" i="3"/>
  <c r="BG166" i="3"/>
  <c r="AY166" i="3"/>
  <c r="BB166" i="3"/>
  <c r="BF166" i="3"/>
  <c r="AM166" i="3"/>
  <c r="AV166" i="3"/>
  <c r="BE166" i="3"/>
  <c r="BN166" i="3"/>
  <c r="AX166" i="3"/>
  <c r="AK166" i="3"/>
  <c r="AR166" i="3"/>
  <c r="N181" i="3"/>
  <c r="N185" i="3" s="1"/>
  <c r="N180" i="3"/>
  <c r="N182" i="3"/>
  <c r="N183" i="3"/>
  <c r="N186" i="3"/>
  <c r="N184" i="3"/>
  <c r="C222" i="4"/>
  <c r="A270" i="3"/>
  <c r="A273" i="3"/>
  <c r="C225" i="4"/>
  <c r="C288" i="3"/>
  <c r="C363" i="3" s="1"/>
  <c r="E240" i="4"/>
  <c r="C302" i="3" s="1"/>
  <c r="AV152" i="3"/>
  <c r="AK152" i="3"/>
  <c r="AM152" i="3"/>
  <c r="AX152" i="3"/>
  <c r="AR152" i="3"/>
  <c r="AU152" i="3"/>
  <c r="BM152" i="3"/>
  <c r="BK152" i="3"/>
  <c r="BI152" i="3"/>
  <c r="BF152" i="3"/>
  <c r="AS152" i="3"/>
  <c r="AP152" i="3"/>
  <c r="AQ152" i="3"/>
  <c r="AO152" i="3"/>
  <c r="BD152" i="3"/>
  <c r="BA152" i="3"/>
  <c r="BN152" i="3"/>
  <c r="AW152" i="3"/>
  <c r="BC152" i="3"/>
  <c r="BH152" i="3"/>
  <c r="AY152" i="3"/>
  <c r="AN152" i="3"/>
  <c r="AT152" i="3"/>
  <c r="BE152" i="3"/>
  <c r="BJ152" i="3"/>
  <c r="AZ152" i="3"/>
  <c r="C187" i="3"/>
  <c r="BL152" i="3"/>
  <c r="BB152" i="3"/>
  <c r="BG152" i="3"/>
  <c r="AL152" i="3"/>
  <c r="AK160" i="3"/>
  <c r="AN160" i="3"/>
  <c r="AQ160" i="3"/>
  <c r="AU160" i="3"/>
  <c r="AY160" i="3"/>
  <c r="BB160" i="3"/>
  <c r="AZ160" i="3"/>
  <c r="BM160" i="3"/>
  <c r="AM160" i="3"/>
  <c r="AP160" i="3"/>
  <c r="AO160" i="3"/>
  <c r="AV160" i="3"/>
  <c r="BC160" i="3"/>
  <c r="BH160" i="3"/>
  <c r="BE160" i="3"/>
  <c r="AR160" i="3"/>
  <c r="AW160" i="3"/>
  <c r="BJ160" i="3"/>
  <c r="BG160" i="3"/>
  <c r="BL160" i="3"/>
  <c r="AS160" i="3"/>
  <c r="AX160" i="3"/>
  <c r="BI160" i="3"/>
  <c r="BN160" i="3"/>
  <c r="BD160" i="3"/>
  <c r="AL160" i="3"/>
  <c r="AT160" i="3"/>
  <c r="BK160" i="3"/>
  <c r="BA160" i="3"/>
  <c r="BF160" i="3"/>
  <c r="BF168" i="3"/>
  <c r="AT168" i="3"/>
  <c r="BC168" i="3"/>
  <c r="AK168" i="3"/>
  <c r="AR168" i="3"/>
  <c r="BN168" i="3"/>
  <c r="AM168" i="3"/>
  <c r="BE168" i="3"/>
  <c r="BL168" i="3"/>
  <c r="AN168" i="3"/>
  <c r="AX168" i="3"/>
  <c r="AU168" i="3"/>
  <c r="AZ168" i="3"/>
  <c r="AV168" i="3"/>
  <c r="BG168" i="3"/>
  <c r="BD168" i="3"/>
  <c r="BK168" i="3"/>
  <c r="AL168" i="3"/>
  <c r="BH168" i="3"/>
  <c r="BM168" i="3"/>
  <c r="AP168" i="3"/>
  <c r="AO168" i="3"/>
  <c r="BB168" i="3"/>
  <c r="AY168" i="3"/>
  <c r="BJ168" i="3"/>
  <c r="AS168" i="3"/>
  <c r="BI168" i="3"/>
  <c r="AQ168" i="3"/>
  <c r="AW168" i="3"/>
  <c r="BA168" i="3"/>
  <c r="F181" i="3"/>
  <c r="F186" i="3"/>
  <c r="F184" i="3"/>
  <c r="F180" i="3"/>
  <c r="F182" i="3"/>
  <c r="F183" i="3"/>
  <c r="V181" i="3"/>
  <c r="V185" i="3" s="1"/>
  <c r="V180" i="3"/>
  <c r="V184" i="3"/>
  <c r="V182" i="3"/>
  <c r="V183" i="3"/>
  <c r="V186" i="3"/>
  <c r="C240" i="4"/>
  <c r="A302" i="3" s="1"/>
  <c r="A288" i="3"/>
  <c r="A285" i="3"/>
  <c r="C237" i="4"/>
  <c r="A299" i="3" s="1"/>
  <c r="A266" i="3"/>
  <c r="C218" i="4"/>
  <c r="AL154" i="3"/>
  <c r="AK154" i="3"/>
  <c r="AN154" i="3"/>
  <c r="AM154" i="3"/>
  <c r="AR154" i="3"/>
  <c r="AV154" i="3"/>
  <c r="BK154" i="3"/>
  <c r="BI154" i="3"/>
  <c r="BG154" i="3"/>
  <c r="BE154" i="3"/>
  <c r="AP154" i="3"/>
  <c r="AO154" i="3"/>
  <c r="AQ154" i="3"/>
  <c r="AT154" i="3"/>
  <c r="AY154" i="3"/>
  <c r="BA154" i="3"/>
  <c r="BF154" i="3"/>
  <c r="AU154" i="3"/>
  <c r="BC154" i="3"/>
  <c r="BH154" i="3"/>
  <c r="BM154" i="3"/>
  <c r="AW154" i="3"/>
  <c r="BJ154" i="3"/>
  <c r="AZ154" i="3"/>
  <c r="BL154" i="3"/>
  <c r="AS154" i="3"/>
  <c r="AX154" i="3"/>
  <c r="BB154" i="3"/>
  <c r="BN154" i="3"/>
  <c r="BD154" i="3"/>
  <c r="AK164" i="3"/>
  <c r="AP164" i="3"/>
  <c r="AM164" i="3"/>
  <c r="AL164" i="3"/>
  <c r="AO164" i="3"/>
  <c r="AX164" i="3"/>
  <c r="AY164" i="3"/>
  <c r="BM164" i="3"/>
  <c r="BK164" i="3"/>
  <c r="BI164" i="3"/>
  <c r="AS164" i="3"/>
  <c r="BN164" i="3"/>
  <c r="BD164" i="3"/>
  <c r="BA164" i="3"/>
  <c r="AR164" i="3"/>
  <c r="AU164" i="3"/>
  <c r="BF164" i="3"/>
  <c r="BC164" i="3"/>
  <c r="BH164" i="3"/>
  <c r="AN164" i="3"/>
  <c r="AT164" i="3"/>
  <c r="AW164" i="3"/>
  <c r="BE164" i="3"/>
  <c r="BJ164" i="3"/>
  <c r="AZ164" i="3"/>
  <c r="AQ164" i="3"/>
  <c r="AV164" i="3"/>
  <c r="BG164" i="3"/>
  <c r="BL164" i="3"/>
  <c r="BB164" i="3"/>
  <c r="AT170" i="3"/>
  <c r="BC170" i="3"/>
  <c r="AR170" i="3"/>
  <c r="AM170" i="3"/>
  <c r="AK170" i="3"/>
  <c r="AO170" i="3"/>
  <c r="BN170" i="3"/>
  <c r="BD170" i="3"/>
  <c r="AS170" i="3"/>
  <c r="AZ170" i="3"/>
  <c r="AV170" i="3"/>
  <c r="AQ170" i="3"/>
  <c r="AL170" i="3"/>
  <c r="BL170" i="3"/>
  <c r="BK170" i="3"/>
  <c r="AX170" i="3"/>
  <c r="BA170" i="3"/>
  <c r="BJ170" i="3"/>
  <c r="BM170" i="3"/>
  <c r="AU170" i="3"/>
  <c r="BI170" i="3"/>
  <c r="BG170" i="3"/>
  <c r="BB170" i="3"/>
  <c r="BF170" i="3"/>
  <c r="AP170" i="3"/>
  <c r="AN170" i="3"/>
  <c r="BH170" i="3"/>
  <c r="AW170" i="3"/>
  <c r="BE170" i="3"/>
  <c r="AY170" i="3"/>
  <c r="J181" i="3"/>
  <c r="J185" i="3" s="1"/>
  <c r="J183" i="3"/>
  <c r="J182" i="3"/>
  <c r="J186" i="3"/>
  <c r="J180" i="3"/>
  <c r="J184" i="3"/>
  <c r="Z182" i="3"/>
  <c r="Z184" i="3"/>
  <c r="Z181" i="3"/>
  <c r="Z185" i="3" s="1"/>
  <c r="Z186" i="3"/>
  <c r="Z180" i="3"/>
  <c r="Z183" i="3"/>
  <c r="E70" i="3" l="1"/>
  <c r="H84" i="3"/>
  <c r="H133" i="3" s="1"/>
  <c r="E65" i="3"/>
  <c r="I185" i="3"/>
  <c r="G185" i="3"/>
  <c r="F185" i="3"/>
  <c r="E184" i="3"/>
  <c r="E185" i="3"/>
  <c r="E53" i="3"/>
  <c r="E54" i="3" s="1"/>
  <c r="F59" i="3"/>
  <c r="F53" i="3" s="1"/>
  <c r="AL140" i="3"/>
  <c r="AN140" i="3" s="1"/>
  <c r="A279" i="3"/>
  <c r="A354" i="3" s="1"/>
  <c r="F47" i="4"/>
  <c r="F53" i="4"/>
  <c r="F40" i="4"/>
  <c r="F39" i="4" s="1"/>
  <c r="F46" i="4" s="1"/>
  <c r="F52" i="4" s="1"/>
  <c r="D184" i="3"/>
  <c r="D185" i="3" s="1"/>
  <c r="D186" i="3"/>
  <c r="B361" i="3"/>
  <c r="B345" i="3"/>
  <c r="C345" i="3" s="1"/>
  <c r="B363" i="3"/>
  <c r="B358" i="3"/>
  <c r="D52" i="3"/>
  <c r="C185" i="3"/>
  <c r="F130" i="3" s="1"/>
  <c r="H107" i="4" s="1"/>
  <c r="F107" i="4" s="1"/>
  <c r="E52" i="3"/>
  <c r="E36" i="3"/>
  <c r="C235" i="4"/>
  <c r="A297" i="3" s="1"/>
  <c r="A283" i="3"/>
  <c r="A280" i="3"/>
  <c r="C232" i="4"/>
  <c r="A294" i="3" s="1"/>
  <c r="A360" i="3"/>
  <c r="A342" i="3"/>
  <c r="G51" i="3"/>
  <c r="F52" i="3"/>
  <c r="A363" i="3"/>
  <c r="A345" i="3"/>
  <c r="C234" i="4"/>
  <c r="A296" i="3" s="1"/>
  <c r="A282" i="3"/>
  <c r="C239" i="4"/>
  <c r="A301" i="3" s="1"/>
  <c r="A287" i="3"/>
  <c r="C192" i="3"/>
  <c r="C189" i="3"/>
  <c r="C191" i="3" s="1"/>
  <c r="C236" i="4"/>
  <c r="A298" i="3" s="1"/>
  <c r="A284" i="3"/>
  <c r="E15" i="5" l="1"/>
  <c r="E20" i="5" s="1"/>
  <c r="J83" i="4"/>
  <c r="E324" i="3"/>
  <c r="G272" i="4"/>
  <c r="E196" i="3"/>
  <c r="G189" i="4"/>
  <c r="G202" i="4"/>
  <c r="AL106" i="3"/>
  <c r="G260" i="4"/>
  <c r="E401" i="3"/>
  <c r="G59" i="3"/>
  <c r="G53" i="3" s="1"/>
  <c r="E219" i="3"/>
  <c r="E353" i="3"/>
  <c r="E178" i="3"/>
  <c r="F292" i="3"/>
  <c r="H129" i="3"/>
  <c r="E481" i="3"/>
  <c r="AL84" i="3"/>
  <c r="AL133" i="3"/>
  <c r="E317" i="3"/>
  <c r="E238" i="3"/>
  <c r="H106" i="3"/>
  <c r="G244" i="4"/>
  <c r="G155" i="4"/>
  <c r="E434" i="3"/>
  <c r="H230" i="4"/>
  <c r="E335" i="3"/>
  <c r="E537" i="3"/>
  <c r="E251" i="3"/>
  <c r="H216" i="4"/>
  <c r="E306" i="3"/>
  <c r="E264" i="3"/>
  <c r="J110" i="4"/>
  <c r="G249" i="4"/>
  <c r="G255" i="4"/>
  <c r="G175" i="4"/>
  <c r="E203" i="3"/>
  <c r="J61" i="4"/>
  <c r="G53" i="4" s="1"/>
  <c r="J106" i="4"/>
  <c r="F278" i="3"/>
  <c r="E371" i="3"/>
  <c r="G163" i="4"/>
  <c r="E505" i="3"/>
  <c r="E379" i="3"/>
  <c r="E458" i="3"/>
  <c r="F70" i="3"/>
  <c r="F75" i="3"/>
  <c r="F76" i="3" s="1"/>
  <c r="I84" i="3"/>
  <c r="F203" i="3" s="1"/>
  <c r="I83" i="3"/>
  <c r="F14" i="5" s="1"/>
  <c r="H83" i="3"/>
  <c r="E343" i="3" s="1"/>
  <c r="G83" i="3"/>
  <c r="D355" i="3" s="1"/>
  <c r="F54" i="3"/>
  <c r="F65" i="3"/>
  <c r="AK135" i="3"/>
  <c r="A336" i="3"/>
  <c r="AR140" i="3"/>
  <c r="AV140" i="3"/>
  <c r="BH140" i="3"/>
  <c r="AS140" i="3"/>
  <c r="AU140" i="3"/>
  <c r="AZ140" i="3"/>
  <c r="AY140" i="3"/>
  <c r="AT140" i="3"/>
  <c r="AO140" i="3"/>
  <c r="BA140" i="3"/>
  <c r="BF140" i="3"/>
  <c r="BB140" i="3"/>
  <c r="AP140" i="3"/>
  <c r="BG140" i="3"/>
  <c r="AW140" i="3"/>
  <c r="AM140" i="3"/>
  <c r="BI140" i="3"/>
  <c r="BC140" i="3"/>
  <c r="AX140" i="3"/>
  <c r="BD140" i="3"/>
  <c r="AQ140" i="3"/>
  <c r="BE140" i="3"/>
  <c r="AK86" i="3"/>
  <c r="AL86" i="3" s="1"/>
  <c r="D130" i="3"/>
  <c r="F36" i="3"/>
  <c r="A340" i="3"/>
  <c r="A358" i="3"/>
  <c r="A341" i="3"/>
  <c r="A359" i="3"/>
  <c r="A357" i="3"/>
  <c r="A339" i="3"/>
  <c r="A344" i="3"/>
  <c r="A362" i="3"/>
  <c r="H51" i="3"/>
  <c r="G52" i="3"/>
  <c r="A355" i="3"/>
  <c r="A337" i="3"/>
  <c r="D440" i="3" l="1"/>
  <c r="D336" i="3"/>
  <c r="D363" i="3"/>
  <c r="D316" i="3"/>
  <c r="D318" i="3"/>
  <c r="D467" i="3"/>
  <c r="AK85" i="3"/>
  <c r="D221" i="3" s="1"/>
  <c r="K61" i="4"/>
  <c r="H47" i="4" s="1"/>
  <c r="E21" i="5"/>
  <c r="E22" i="5" s="1"/>
  <c r="E23" i="5" s="1"/>
  <c r="F379" i="3"/>
  <c r="F238" i="3"/>
  <c r="H189" i="4"/>
  <c r="F341" i="3"/>
  <c r="F318" i="3"/>
  <c r="H59" i="3"/>
  <c r="I59" i="3" s="1"/>
  <c r="F320" i="3"/>
  <c r="J83" i="3"/>
  <c r="G485" i="3" s="1"/>
  <c r="G70" i="3"/>
  <c r="G75" i="3"/>
  <c r="G76" i="3" s="1"/>
  <c r="F263" i="3"/>
  <c r="J84" i="3"/>
  <c r="AN84" i="3" s="1"/>
  <c r="F512" i="3"/>
  <c r="G65" i="3"/>
  <c r="F213" i="3"/>
  <c r="E14" i="5"/>
  <c r="F356" i="3"/>
  <c r="F187" i="3"/>
  <c r="H188" i="4"/>
  <c r="H244" i="4"/>
  <c r="G40" i="4"/>
  <c r="G39" i="4" s="1"/>
  <c r="G46" i="4" s="1"/>
  <c r="G52" i="4" s="1"/>
  <c r="I230" i="4"/>
  <c r="F485" i="3"/>
  <c r="F401" i="3"/>
  <c r="E407" i="3" s="1"/>
  <c r="H255" i="4"/>
  <c r="I216" i="4"/>
  <c r="F361" i="3"/>
  <c r="F222" i="3"/>
  <c r="F251" i="3"/>
  <c r="H249" i="4"/>
  <c r="G47" i="4"/>
  <c r="AM133" i="3"/>
  <c r="F316" i="3"/>
  <c r="F357" i="3"/>
  <c r="E222" i="3"/>
  <c r="F505" i="3"/>
  <c r="E508" i="3" s="1"/>
  <c r="H175" i="4"/>
  <c r="F344" i="3"/>
  <c r="F202" i="3"/>
  <c r="F340" i="3"/>
  <c r="H229" i="4"/>
  <c r="F178" i="3"/>
  <c r="K106" i="4"/>
  <c r="F441" i="3"/>
  <c r="G278" i="3"/>
  <c r="I128" i="3"/>
  <c r="F195" i="3"/>
  <c r="H271" i="4"/>
  <c r="F536" i="3"/>
  <c r="E382" i="3"/>
  <c r="G292" i="3"/>
  <c r="F324" i="3"/>
  <c r="E323" i="3"/>
  <c r="F317" i="3"/>
  <c r="I133" i="3"/>
  <c r="H272" i="4"/>
  <c r="F434" i="3"/>
  <c r="E436" i="3" s="1"/>
  <c r="H163" i="4"/>
  <c r="F537" i="3"/>
  <c r="F196" i="3"/>
  <c r="H202" i="4"/>
  <c r="H155" i="4"/>
  <c r="F353" i="3"/>
  <c r="F481" i="3"/>
  <c r="F264" i="3"/>
  <c r="F458" i="3"/>
  <c r="F371" i="3"/>
  <c r="K110" i="4"/>
  <c r="E504" i="3"/>
  <c r="AM84" i="3"/>
  <c r="I129" i="3"/>
  <c r="I106" i="3"/>
  <c r="F15" i="5"/>
  <c r="F20" i="5" s="1"/>
  <c r="E361" i="3"/>
  <c r="K83" i="4"/>
  <c r="F335" i="3"/>
  <c r="H260" i="4"/>
  <c r="E516" i="3"/>
  <c r="F219" i="3"/>
  <c r="AM106" i="3"/>
  <c r="F306" i="3"/>
  <c r="E305" i="3"/>
  <c r="G54" i="3"/>
  <c r="AL132" i="3"/>
  <c r="F291" i="3"/>
  <c r="F355" i="3"/>
  <c r="F354" i="3"/>
  <c r="F352" i="3"/>
  <c r="F307" i="3"/>
  <c r="F309" i="3" s="1"/>
  <c r="F310" i="3" s="1"/>
  <c r="F311" i="3" s="1"/>
  <c r="J82" i="4"/>
  <c r="F471" i="3"/>
  <c r="F433" i="3"/>
  <c r="F177" i="3"/>
  <c r="G291" i="3"/>
  <c r="G254" i="4"/>
  <c r="E392" i="3"/>
  <c r="F336" i="3"/>
  <c r="E263" i="3"/>
  <c r="I105" i="3"/>
  <c r="AM105" i="3"/>
  <c r="F504" i="3"/>
  <c r="F339" i="3"/>
  <c r="E177" i="3"/>
  <c r="E318" i="3"/>
  <c r="E338" i="3"/>
  <c r="F527" i="3"/>
  <c r="F305" i="3"/>
  <c r="I229" i="4"/>
  <c r="J60" i="4"/>
  <c r="F218" i="3"/>
  <c r="F495" i="3"/>
  <c r="F362" i="3"/>
  <c r="F338" i="3"/>
  <c r="E402" i="3"/>
  <c r="E400" i="3"/>
  <c r="H243" i="4"/>
  <c r="E337" i="3"/>
  <c r="F370" i="3"/>
  <c r="F381" i="3"/>
  <c r="F382" i="3"/>
  <c r="E480" i="3"/>
  <c r="E354" i="3"/>
  <c r="G277" i="3"/>
  <c r="H254" i="4"/>
  <c r="F343" i="3"/>
  <c r="F345" i="3"/>
  <c r="G248" i="4"/>
  <c r="E356" i="3"/>
  <c r="E391" i="3"/>
  <c r="H259" i="4"/>
  <c r="F190" i="3"/>
  <c r="K60" i="4"/>
  <c r="K109" i="4"/>
  <c r="F342" i="3"/>
  <c r="F334" i="3"/>
  <c r="F440" i="3"/>
  <c r="K82" i="4"/>
  <c r="F214" i="3"/>
  <c r="F215" i="3" s="1"/>
  <c r="H105" i="3"/>
  <c r="E387" i="3"/>
  <c r="E359" i="3"/>
  <c r="AL105" i="3"/>
  <c r="F259" i="4"/>
  <c r="F392" i="3"/>
  <c r="AM132" i="3"/>
  <c r="F472" i="3"/>
  <c r="F462" i="3"/>
  <c r="F337" i="3"/>
  <c r="H154" i="4"/>
  <c r="F323" i="3"/>
  <c r="F378" i="3"/>
  <c r="E360" i="3"/>
  <c r="E357" i="3"/>
  <c r="E467" i="3"/>
  <c r="E441" i="3"/>
  <c r="D469" i="3"/>
  <c r="I132" i="3"/>
  <c r="F360" i="3"/>
  <c r="H162" i="4"/>
  <c r="F250" i="3"/>
  <c r="F188" i="3"/>
  <c r="F442" i="3"/>
  <c r="F516" i="3"/>
  <c r="F391" i="3"/>
  <c r="E187" i="3"/>
  <c r="E370" i="3"/>
  <c r="J109" i="4"/>
  <c r="E381" i="3"/>
  <c r="D400" i="3"/>
  <c r="H248" i="4"/>
  <c r="F469" i="3"/>
  <c r="F400" i="3"/>
  <c r="F467" i="3"/>
  <c r="F359" i="3"/>
  <c r="K105" i="4"/>
  <c r="F480" i="3"/>
  <c r="I215" i="4"/>
  <c r="E336" i="3"/>
  <c r="G174" i="4"/>
  <c r="E190" i="3"/>
  <c r="H215" i="4"/>
  <c r="D472" i="3"/>
  <c r="F531" i="3"/>
  <c r="F526" i="3"/>
  <c r="F319" i="3"/>
  <c r="H201" i="4"/>
  <c r="F457" i="3"/>
  <c r="F387" i="3"/>
  <c r="F237" i="3"/>
  <c r="F232" i="3"/>
  <c r="E358" i="3"/>
  <c r="E352" i="3"/>
  <c r="E472" i="3"/>
  <c r="E320" i="3"/>
  <c r="D457" i="3"/>
  <c r="F492" i="3"/>
  <c r="F233" i="3"/>
  <c r="F402" i="3"/>
  <c r="H174" i="4"/>
  <c r="F358" i="3"/>
  <c r="AM83" i="3"/>
  <c r="F220" i="3"/>
  <c r="F494" i="3"/>
  <c r="F363" i="3"/>
  <c r="E492" i="3"/>
  <c r="E316" i="3"/>
  <c r="E214" i="3"/>
  <c r="E215" i="3" s="1"/>
  <c r="E307" i="3"/>
  <c r="E321" i="3" s="1"/>
  <c r="G128" i="3"/>
  <c r="E494" i="3"/>
  <c r="E250" i="3"/>
  <c r="E319" i="3"/>
  <c r="E526" i="3"/>
  <c r="E339" i="3"/>
  <c r="E512" i="3"/>
  <c r="G271" i="4"/>
  <c r="E188" i="3"/>
  <c r="E193" i="3" s="1"/>
  <c r="F174" i="4"/>
  <c r="D360" i="3"/>
  <c r="G201" i="4"/>
  <c r="H132" i="3"/>
  <c r="E527" i="3"/>
  <c r="E237" i="3"/>
  <c r="E433" i="3"/>
  <c r="E345" i="3"/>
  <c r="E378" i="3"/>
  <c r="E213" i="3"/>
  <c r="I60" i="4"/>
  <c r="D357" i="3"/>
  <c r="F277" i="3"/>
  <c r="E218" i="3"/>
  <c r="E531" i="3"/>
  <c r="J105" i="4"/>
  <c r="E462" i="3"/>
  <c r="E440" i="3"/>
  <c r="G188" i="4"/>
  <c r="E341" i="3"/>
  <c r="AK83" i="3"/>
  <c r="D362" i="3"/>
  <c r="E495" i="3"/>
  <c r="E202" i="3"/>
  <c r="E233" i="3"/>
  <c r="E442" i="3"/>
  <c r="E471" i="3"/>
  <c r="E344" i="3"/>
  <c r="E457" i="3"/>
  <c r="E340" i="3"/>
  <c r="D462" i="3"/>
  <c r="E291" i="3"/>
  <c r="G243" i="4"/>
  <c r="G259" i="4"/>
  <c r="E485" i="3"/>
  <c r="E363" i="3"/>
  <c r="G154" i="4"/>
  <c r="E195" i="3"/>
  <c r="E362" i="3"/>
  <c r="E536" i="3"/>
  <c r="E355" i="3"/>
  <c r="D222" i="3"/>
  <c r="G215" i="4"/>
  <c r="H128" i="3"/>
  <c r="E220" i="3"/>
  <c r="AL83" i="3"/>
  <c r="E232" i="3"/>
  <c r="E469" i="3"/>
  <c r="E334" i="3"/>
  <c r="E342" i="3"/>
  <c r="G162" i="4"/>
  <c r="D433" i="3"/>
  <c r="D378" i="3"/>
  <c r="D190" i="3"/>
  <c r="D442" i="3"/>
  <c r="D263" i="3"/>
  <c r="D345" i="3"/>
  <c r="F188" i="4"/>
  <c r="D337" i="3"/>
  <c r="G105" i="3"/>
  <c r="AK132" i="3"/>
  <c r="D441" i="3"/>
  <c r="D339" i="3"/>
  <c r="D531" i="3"/>
  <c r="D342" i="3"/>
  <c r="D512" i="3"/>
  <c r="F201" i="4"/>
  <c r="D218" i="3"/>
  <c r="D344" i="3"/>
  <c r="D307" i="3"/>
  <c r="D309" i="3" s="1"/>
  <c r="D310" i="3" s="1"/>
  <c r="D311" i="3" s="1"/>
  <c r="D471" i="3"/>
  <c r="D504" i="3"/>
  <c r="D340" i="3"/>
  <c r="F254" i="4"/>
  <c r="I109" i="4"/>
  <c r="F162" i="4"/>
  <c r="D370" i="3"/>
  <c r="D202" i="3"/>
  <c r="D338" i="3"/>
  <c r="D356" i="3"/>
  <c r="AK105" i="3"/>
  <c r="D480" i="3"/>
  <c r="D341" i="3"/>
  <c r="D381" i="3"/>
  <c r="D485" i="3"/>
  <c r="D495" i="3"/>
  <c r="D359" i="3"/>
  <c r="D402" i="3"/>
  <c r="F248" i="4"/>
  <c r="D319" i="3"/>
  <c r="D354" i="3"/>
  <c r="D392" i="3"/>
  <c r="D305" i="3"/>
  <c r="D188" i="3"/>
  <c r="D193" i="3" s="1"/>
  <c r="D343" i="3"/>
  <c r="D237" i="3"/>
  <c r="D195" i="3"/>
  <c r="D323" i="3"/>
  <c r="F243" i="4"/>
  <c r="D516" i="3"/>
  <c r="E277" i="3"/>
  <c r="D382" i="3"/>
  <c r="D358" i="3"/>
  <c r="D14" i="5"/>
  <c r="G132" i="3"/>
  <c r="D391" i="3"/>
  <c r="D352" i="3"/>
  <c r="D494" i="3"/>
  <c r="D492" i="3"/>
  <c r="D527" i="3"/>
  <c r="D250" i="3"/>
  <c r="D232" i="3"/>
  <c r="D220" i="3"/>
  <c r="D177" i="3"/>
  <c r="I105" i="4"/>
  <c r="D536" i="3"/>
  <c r="D320" i="3"/>
  <c r="D213" i="3"/>
  <c r="D334" i="3"/>
  <c r="D526" i="3"/>
  <c r="D361" i="3"/>
  <c r="F271" i="4"/>
  <c r="I82" i="4"/>
  <c r="D387" i="3"/>
  <c r="D214" i="3"/>
  <c r="D215" i="3" s="1"/>
  <c r="G229" i="4"/>
  <c r="D233" i="3"/>
  <c r="F154" i="4"/>
  <c r="D187" i="3"/>
  <c r="AL135" i="3"/>
  <c r="AM135" i="3"/>
  <c r="AM86" i="3"/>
  <c r="G36" i="3"/>
  <c r="H52" i="3"/>
  <c r="I51" i="3"/>
  <c r="D189" i="3" l="1"/>
  <c r="D191" i="3" s="1"/>
  <c r="AL85" i="3"/>
  <c r="H53" i="4"/>
  <c r="H40" i="4"/>
  <c r="H39" i="4" s="1"/>
  <c r="H46" i="4" s="1"/>
  <c r="H52" i="4" s="1"/>
  <c r="G433" i="3"/>
  <c r="J105" i="3"/>
  <c r="G467" i="3"/>
  <c r="I154" i="4"/>
  <c r="G392" i="3"/>
  <c r="G343" i="3"/>
  <c r="F21" i="5"/>
  <c r="F22" i="5" s="1"/>
  <c r="F23" i="5" s="1"/>
  <c r="F216" i="3"/>
  <c r="G495" i="3"/>
  <c r="K83" i="3"/>
  <c r="H485" i="3" s="1"/>
  <c r="H291" i="3"/>
  <c r="G339" i="3"/>
  <c r="G341" i="3"/>
  <c r="G340" i="3"/>
  <c r="G527" i="3"/>
  <c r="G177" i="3"/>
  <c r="G471" i="3"/>
  <c r="G378" i="3"/>
  <c r="G190" i="3"/>
  <c r="G357" i="3"/>
  <c r="I259" i="4"/>
  <c r="I188" i="4"/>
  <c r="G472" i="3"/>
  <c r="G213" i="3"/>
  <c r="G354" i="3"/>
  <c r="G360" i="3"/>
  <c r="G337" i="3"/>
  <c r="G355" i="3"/>
  <c r="G536" i="3"/>
  <c r="G512" i="3"/>
  <c r="G263" i="3"/>
  <c r="G214" i="3"/>
  <c r="G215" i="3" s="1"/>
  <c r="AN105" i="3"/>
  <c r="G222" i="3"/>
  <c r="G232" i="3"/>
  <c r="G504" i="3"/>
  <c r="G363" i="3"/>
  <c r="G361" i="3"/>
  <c r="G457" i="3"/>
  <c r="I201" i="4"/>
  <c r="G480" i="3"/>
  <c r="G344" i="3"/>
  <c r="G305" i="3"/>
  <c r="J132" i="3"/>
  <c r="G362" i="3"/>
  <c r="L82" i="4"/>
  <c r="G516" i="3"/>
  <c r="G320" i="3"/>
  <c r="G440" i="3"/>
  <c r="L105" i="4"/>
  <c r="G202" i="3"/>
  <c r="J229" i="4"/>
  <c r="G307" i="3"/>
  <c r="G309" i="3" s="1"/>
  <c r="G310" i="3" s="1"/>
  <c r="G311" i="3" s="1"/>
  <c r="G352" i="3"/>
  <c r="G391" i="3"/>
  <c r="G250" i="3"/>
  <c r="I162" i="4"/>
  <c r="I174" i="4"/>
  <c r="G336" i="3"/>
  <c r="G356" i="3"/>
  <c r="G469" i="3"/>
  <c r="I243" i="4"/>
  <c r="G359" i="3"/>
  <c r="I254" i="4"/>
  <c r="G323" i="3"/>
  <c r="I271" i="4"/>
  <c r="G319" i="3"/>
  <c r="J215" i="4"/>
  <c r="G381" i="3"/>
  <c r="G324" i="3"/>
  <c r="J129" i="3"/>
  <c r="G371" i="3"/>
  <c r="L110" i="4"/>
  <c r="F192" i="3"/>
  <c r="I175" i="4"/>
  <c r="H70" i="3"/>
  <c r="H53" i="3"/>
  <c r="H54" i="3" s="1"/>
  <c r="G462" i="3"/>
  <c r="D223" i="3"/>
  <c r="D241" i="3" s="1"/>
  <c r="G196" i="3"/>
  <c r="L83" i="4"/>
  <c r="G306" i="3"/>
  <c r="G494" i="3"/>
  <c r="I260" i="4"/>
  <c r="I189" i="4"/>
  <c r="J216" i="4"/>
  <c r="H75" i="3"/>
  <c r="H76" i="3" s="1"/>
  <c r="I255" i="4"/>
  <c r="G15" i="5"/>
  <c r="G20" i="5" s="1"/>
  <c r="G203" i="3"/>
  <c r="G401" i="3"/>
  <c r="F407" i="3" s="1"/>
  <c r="G178" i="3"/>
  <c r="G481" i="3"/>
  <c r="G219" i="3"/>
  <c r="AN133" i="3"/>
  <c r="G264" i="3"/>
  <c r="G434" i="3"/>
  <c r="F436" i="3" s="1"/>
  <c r="G251" i="3"/>
  <c r="I249" i="4"/>
  <c r="J230" i="4"/>
  <c r="G531" i="3"/>
  <c r="G387" i="3"/>
  <c r="L60" i="4"/>
  <c r="AN106" i="3"/>
  <c r="G335" i="3"/>
  <c r="J133" i="3"/>
  <c r="I272" i="4"/>
  <c r="G238" i="3"/>
  <c r="G537" i="3"/>
  <c r="E384" i="3"/>
  <c r="H278" i="3"/>
  <c r="J106" i="3"/>
  <c r="G353" i="3"/>
  <c r="G505" i="3"/>
  <c r="F508" i="3" s="1"/>
  <c r="E192" i="3"/>
  <c r="I244" i="4"/>
  <c r="L61" i="4"/>
  <c r="I40" i="4" s="1"/>
  <c r="I39" i="4" s="1"/>
  <c r="I46" i="4" s="1"/>
  <c r="I52" i="4" s="1"/>
  <c r="I163" i="4"/>
  <c r="G317" i="3"/>
  <c r="H65" i="3"/>
  <c r="G334" i="3"/>
  <c r="L106" i="4"/>
  <c r="H292" i="3"/>
  <c r="G458" i="3"/>
  <c r="K84" i="3"/>
  <c r="M110" i="4" s="1"/>
  <c r="G379" i="3"/>
  <c r="I155" i="4"/>
  <c r="I202" i="4"/>
  <c r="G188" i="3"/>
  <c r="G193" i="3" s="1"/>
  <c r="F511" i="3"/>
  <c r="G218" i="3"/>
  <c r="G316" i="3"/>
  <c r="AN132" i="3"/>
  <c r="L109" i="4"/>
  <c r="F243" i="3"/>
  <c r="G220" i="3"/>
  <c r="G400" i="3"/>
  <c r="G237" i="3"/>
  <c r="G338" i="3"/>
  <c r="G342" i="3"/>
  <c r="G492" i="3"/>
  <c r="G526" i="3"/>
  <c r="G318" i="3"/>
  <c r="G345" i="3"/>
  <c r="G358" i="3"/>
  <c r="E394" i="3"/>
  <c r="G382" i="3"/>
  <c r="G442" i="3"/>
  <c r="J128" i="3"/>
  <c r="G441" i="3"/>
  <c r="G14" i="5"/>
  <c r="G187" i="3"/>
  <c r="G402" i="3"/>
  <c r="G195" i="3"/>
  <c r="G370" i="3"/>
  <c r="I248" i="4"/>
  <c r="AN83" i="3"/>
  <c r="H277" i="3"/>
  <c r="F189" i="3"/>
  <c r="F406" i="3" s="1"/>
  <c r="F384" i="3"/>
  <c r="E243" i="3"/>
  <c r="G233" i="3"/>
  <c r="F346" i="3"/>
  <c r="F348" i="3" s="1"/>
  <c r="F394" i="3"/>
  <c r="F193" i="3"/>
  <c r="E511" i="3"/>
  <c r="F364" i="3"/>
  <c r="F366" i="3" s="1"/>
  <c r="D511" i="3"/>
  <c r="F321" i="3"/>
  <c r="E216" i="3"/>
  <c r="E189" i="3"/>
  <c r="E406" i="3" s="1"/>
  <c r="D346" i="3"/>
  <c r="D347" i="3" s="1"/>
  <c r="E346" i="3"/>
  <c r="E347" i="3" s="1"/>
  <c r="D243" i="3"/>
  <c r="E364" i="3"/>
  <c r="E365" i="3" s="1"/>
  <c r="D394" i="3"/>
  <c r="D439" i="3"/>
  <c r="D321" i="3"/>
  <c r="D364" i="3"/>
  <c r="D365" i="3" s="1"/>
  <c r="D192" i="3"/>
  <c r="D216" i="3"/>
  <c r="D384" i="3"/>
  <c r="AN135" i="3"/>
  <c r="D242" i="3"/>
  <c r="D234" i="3"/>
  <c r="D235" i="3" s="1"/>
  <c r="AN86" i="3"/>
  <c r="H36" i="3"/>
  <c r="I65" i="3"/>
  <c r="J59" i="3"/>
  <c r="I70" i="3"/>
  <c r="I53" i="3"/>
  <c r="L84" i="3"/>
  <c r="L83" i="3"/>
  <c r="I52" i="3"/>
  <c r="J51" i="3"/>
  <c r="D406" i="3" l="1"/>
  <c r="AM85" i="3"/>
  <c r="AN85" i="3" s="1"/>
  <c r="G221" i="3" s="1"/>
  <c r="G242" i="3" s="1"/>
  <c r="E221" i="3"/>
  <c r="G511" i="3"/>
  <c r="G394" i="3"/>
  <c r="H359" i="3"/>
  <c r="H335" i="3"/>
  <c r="AO133" i="3"/>
  <c r="K215" i="4"/>
  <c r="H307" i="3"/>
  <c r="H309" i="3" s="1"/>
  <c r="H310" i="3" s="1"/>
  <c r="H311" i="3" s="1"/>
  <c r="J162" i="4"/>
  <c r="H237" i="3"/>
  <c r="H472" i="3"/>
  <c r="H218" i="3"/>
  <c r="H213" i="3"/>
  <c r="J248" i="4"/>
  <c r="H504" i="3"/>
  <c r="H232" i="3"/>
  <c r="J254" i="4"/>
  <c r="H516" i="3"/>
  <c r="H337" i="3"/>
  <c r="H512" i="3"/>
  <c r="H381" i="3"/>
  <c r="H188" i="3"/>
  <c r="H193" i="3" s="1"/>
  <c r="H526" i="3"/>
  <c r="H480" i="3"/>
  <c r="H339" i="3"/>
  <c r="J259" i="4"/>
  <c r="H400" i="3"/>
  <c r="H316" i="3"/>
  <c r="H362" i="3"/>
  <c r="M109" i="4"/>
  <c r="K105" i="3"/>
  <c r="H392" i="3"/>
  <c r="J243" i="4"/>
  <c r="H441" i="3"/>
  <c r="H342" i="3"/>
  <c r="H360" i="3"/>
  <c r="H356" i="3"/>
  <c r="H354" i="3"/>
  <c r="H527" i="3"/>
  <c r="H353" i="3"/>
  <c r="AO105" i="3"/>
  <c r="H202" i="3"/>
  <c r="H440" i="3"/>
  <c r="J201" i="4"/>
  <c r="H14" i="5"/>
  <c r="H481" i="3"/>
  <c r="J188" i="4"/>
  <c r="H320" i="3"/>
  <c r="J174" i="4"/>
  <c r="M82" i="4"/>
  <c r="H177" i="3"/>
  <c r="H250" i="3"/>
  <c r="H344" i="3"/>
  <c r="H469" i="3"/>
  <c r="H323" i="3"/>
  <c r="H382" i="3"/>
  <c r="H352" i="3"/>
  <c r="AO83" i="3"/>
  <c r="H361" i="3"/>
  <c r="H442" i="3"/>
  <c r="H355" i="3"/>
  <c r="H378" i="3"/>
  <c r="H305" i="3"/>
  <c r="H190" i="3"/>
  <c r="H318" i="3"/>
  <c r="G243" i="3"/>
  <c r="H462" i="3"/>
  <c r="H363" i="3"/>
  <c r="H319" i="3"/>
  <c r="H457" i="3"/>
  <c r="K229" i="4"/>
  <c r="H187" i="3"/>
  <c r="I277" i="3"/>
  <c r="M105" i="4"/>
  <c r="H471" i="3"/>
  <c r="H195" i="3"/>
  <c r="J271" i="4"/>
  <c r="H336" i="3"/>
  <c r="H358" i="3"/>
  <c r="H370" i="3"/>
  <c r="H343" i="3"/>
  <c r="K132" i="3"/>
  <c r="AO135" i="3" s="1"/>
  <c r="H495" i="3"/>
  <c r="H492" i="3"/>
  <c r="J154" i="4"/>
  <c r="H536" i="3"/>
  <c r="H338" i="3"/>
  <c r="H220" i="3"/>
  <c r="H341" i="3"/>
  <c r="H214" i="3"/>
  <c r="H215" i="3" s="1"/>
  <c r="G384" i="3"/>
  <c r="I291" i="3"/>
  <c r="H357" i="3"/>
  <c r="M60" i="4"/>
  <c r="H402" i="3"/>
  <c r="H263" i="3"/>
  <c r="H494" i="3"/>
  <c r="H387" i="3"/>
  <c r="H391" i="3"/>
  <c r="H345" i="3"/>
  <c r="K128" i="3"/>
  <c r="H340" i="3"/>
  <c r="H467" i="3"/>
  <c r="H433" i="3"/>
  <c r="AO132" i="3"/>
  <c r="H222" i="3"/>
  <c r="H334" i="3"/>
  <c r="G216" i="3"/>
  <c r="J175" i="4"/>
  <c r="J272" i="4"/>
  <c r="H401" i="3"/>
  <c r="G407" i="3" s="1"/>
  <c r="H203" i="3"/>
  <c r="H219" i="3"/>
  <c r="H371" i="3"/>
  <c r="H196" i="3"/>
  <c r="G21" i="5"/>
  <c r="G22" i="5" s="1"/>
  <c r="G23" i="5" s="1"/>
  <c r="J202" i="4"/>
  <c r="G321" i="3"/>
  <c r="K133" i="3"/>
  <c r="J244" i="4"/>
  <c r="G364" i="3"/>
  <c r="G366" i="3" s="1"/>
  <c r="G367" i="3" s="1"/>
  <c r="K216" i="4"/>
  <c r="H505" i="3"/>
  <c r="G508" i="3" s="1"/>
  <c r="H178" i="3"/>
  <c r="H15" i="5"/>
  <c r="H20" i="5" s="1"/>
  <c r="H379" i="3"/>
  <c r="H434" i="3"/>
  <c r="G436" i="3" s="1"/>
  <c r="I278" i="3"/>
  <c r="K129" i="3"/>
  <c r="H251" i="3"/>
  <c r="H537" i="3"/>
  <c r="H306" i="3"/>
  <c r="H531" i="3"/>
  <c r="F439" i="3"/>
  <c r="I75" i="3"/>
  <c r="I76" i="3" s="1"/>
  <c r="F347" i="3"/>
  <c r="F350" i="3" s="1"/>
  <c r="M61" i="4"/>
  <c r="J47" i="4" s="1"/>
  <c r="M106" i="4"/>
  <c r="J260" i="4"/>
  <c r="K106" i="3"/>
  <c r="AO84" i="3"/>
  <c r="M83" i="4"/>
  <c r="AO106" i="3"/>
  <c r="H238" i="3"/>
  <c r="K230" i="4"/>
  <c r="J189" i="4"/>
  <c r="J155" i="4"/>
  <c r="J163" i="4"/>
  <c r="H264" i="3"/>
  <c r="I292" i="3"/>
  <c r="I47" i="4"/>
  <c r="I53" i="4"/>
  <c r="J255" i="4"/>
  <c r="H324" i="3"/>
  <c r="H317" i="3"/>
  <c r="H458" i="3"/>
  <c r="J249" i="4"/>
  <c r="G346" i="3"/>
  <c r="G192" i="3"/>
  <c r="G189" i="3"/>
  <c r="G439" i="3" s="1"/>
  <c r="F349" i="3"/>
  <c r="E375" i="3"/>
  <c r="F191" i="3"/>
  <c r="H233" i="3"/>
  <c r="I54" i="3"/>
  <c r="I214" i="3" s="1"/>
  <c r="I215" i="3" s="1"/>
  <c r="F376" i="3"/>
  <c r="E348" i="3"/>
  <c r="E349" i="3" s="1"/>
  <c r="F365" i="3"/>
  <c r="F368" i="3" s="1"/>
  <c r="F367" i="3"/>
  <c r="F374" i="3"/>
  <c r="F386" i="3" s="1"/>
  <c r="F389" i="3" s="1"/>
  <c r="F396" i="3" s="1"/>
  <c r="F510" i="3" s="1"/>
  <c r="E439" i="3"/>
  <c r="E191" i="3"/>
  <c r="D375" i="3"/>
  <c r="D348" i="3"/>
  <c r="D349" i="3" s="1"/>
  <c r="E366" i="3"/>
  <c r="E367" i="3" s="1"/>
  <c r="E374" i="3"/>
  <c r="E386" i="3" s="1"/>
  <c r="E389" i="3" s="1"/>
  <c r="E396" i="3" s="1"/>
  <c r="E510" i="3" s="1"/>
  <c r="D374" i="3"/>
  <c r="D507" i="3" s="1"/>
  <c r="D366" i="3"/>
  <c r="D367" i="3" s="1"/>
  <c r="D239" i="3"/>
  <c r="D244" i="3" s="1"/>
  <c r="F173" i="4" s="1"/>
  <c r="D493" i="3"/>
  <c r="D240" i="3"/>
  <c r="D245" i="3" s="1"/>
  <c r="D308" i="3"/>
  <c r="AO86" i="3"/>
  <c r="I36" i="3"/>
  <c r="I15" i="5"/>
  <c r="K155" i="4"/>
  <c r="AP106" i="3"/>
  <c r="I324" i="3"/>
  <c r="I371" i="3"/>
  <c r="K163" i="4"/>
  <c r="J292" i="3"/>
  <c r="L129" i="3"/>
  <c r="I203" i="3"/>
  <c r="K255" i="4"/>
  <c r="I178" i="3"/>
  <c r="K202" i="4"/>
  <c r="I481" i="3"/>
  <c r="L216" i="4"/>
  <c r="AP84" i="3"/>
  <c r="I219" i="3"/>
  <c r="AP133" i="3"/>
  <c r="I458" i="3"/>
  <c r="I379" i="3"/>
  <c r="I264" i="3"/>
  <c r="J278" i="3"/>
  <c r="L106" i="3"/>
  <c r="I505" i="3"/>
  <c r="K249" i="4"/>
  <c r="I238" i="3"/>
  <c r="I317" i="3"/>
  <c r="I196" i="3"/>
  <c r="I306" i="3"/>
  <c r="K260" i="4"/>
  <c r="I353" i="3"/>
  <c r="I335" i="3"/>
  <c r="I434" i="3"/>
  <c r="N61" i="4"/>
  <c r="N83" i="4"/>
  <c r="K175" i="4"/>
  <c r="L133" i="3"/>
  <c r="K189" i="4"/>
  <c r="N110" i="4"/>
  <c r="K272" i="4"/>
  <c r="N106" i="4"/>
  <c r="I537" i="3"/>
  <c r="L230" i="4"/>
  <c r="I251" i="3"/>
  <c r="I401" i="3"/>
  <c r="K244" i="4"/>
  <c r="I14" i="5"/>
  <c r="I359" i="3"/>
  <c r="I512" i="3"/>
  <c r="L229" i="4"/>
  <c r="I370" i="3"/>
  <c r="I442" i="3"/>
  <c r="I357" i="3"/>
  <c r="I363" i="3"/>
  <c r="I471" i="3"/>
  <c r="I402" i="3"/>
  <c r="K154" i="4"/>
  <c r="I467" i="3"/>
  <c r="I232" i="3"/>
  <c r="I345" i="3"/>
  <c r="K201" i="4"/>
  <c r="I263" i="3"/>
  <c r="I177" i="3"/>
  <c r="I492" i="3"/>
  <c r="I382" i="3"/>
  <c r="I338" i="3"/>
  <c r="N60" i="4"/>
  <c r="I187" i="3"/>
  <c r="N105" i="4"/>
  <c r="L132" i="3"/>
  <c r="AP135" i="3" s="1"/>
  <c r="I220" i="3"/>
  <c r="I344" i="3"/>
  <c r="I527" i="3"/>
  <c r="I485" i="3"/>
  <c r="I462" i="3"/>
  <c r="I195" i="3"/>
  <c r="I400" i="3"/>
  <c r="AP105" i="3"/>
  <c r="AP132" i="3"/>
  <c r="I495" i="3"/>
  <c r="I190" i="3"/>
  <c r="I361" i="3"/>
  <c r="I336" i="3"/>
  <c r="I526" i="3"/>
  <c r="N82" i="4"/>
  <c r="I480" i="3"/>
  <c r="K248" i="4"/>
  <c r="K174" i="4"/>
  <c r="I433" i="3"/>
  <c r="K259" i="4"/>
  <c r="I340" i="3"/>
  <c r="I536" i="3"/>
  <c r="I319" i="3"/>
  <c r="I362" i="3"/>
  <c r="I342" i="3"/>
  <c r="I188" i="3"/>
  <c r="I193" i="3" s="1"/>
  <c r="I360" i="3"/>
  <c r="I307" i="3"/>
  <c r="I309" i="3" s="1"/>
  <c r="I310" i="3" s="1"/>
  <c r="I311" i="3" s="1"/>
  <c r="J291" i="3"/>
  <c r="I381" i="3"/>
  <c r="I334" i="3"/>
  <c r="I354" i="3"/>
  <c r="I440" i="3"/>
  <c r="I387" i="3"/>
  <c r="K254" i="4"/>
  <c r="AP83" i="3"/>
  <c r="I392" i="3"/>
  <c r="I222" i="3"/>
  <c r="I337" i="3"/>
  <c r="I320" i="3"/>
  <c r="I378" i="3"/>
  <c r="L105" i="3"/>
  <c r="I355" i="3"/>
  <c r="J277" i="3"/>
  <c r="I213" i="3"/>
  <c r="I391" i="3"/>
  <c r="I469" i="3"/>
  <c r="I441" i="3"/>
  <c r="I316" i="3"/>
  <c r="I318" i="3"/>
  <c r="I494" i="3"/>
  <c r="I516" i="3"/>
  <c r="I358" i="3"/>
  <c r="I472" i="3"/>
  <c r="L128" i="3"/>
  <c r="I323" i="3"/>
  <c r="K271" i="4"/>
  <c r="I343" i="3"/>
  <c r="I305" i="3"/>
  <c r="K243" i="4"/>
  <c r="L215" i="4"/>
  <c r="N109" i="4"/>
  <c r="I341" i="3"/>
  <c r="I237" i="3"/>
  <c r="I457" i="3"/>
  <c r="I356" i="3"/>
  <c r="I202" i="3"/>
  <c r="I339" i="3"/>
  <c r="K188" i="4"/>
  <c r="I218" i="3"/>
  <c r="I504" i="3"/>
  <c r="I352" i="3"/>
  <c r="I250" i="3"/>
  <c r="K162" i="4"/>
  <c r="K59" i="3"/>
  <c r="J70" i="3"/>
  <c r="J65" i="3"/>
  <c r="J53" i="3"/>
  <c r="M83" i="3"/>
  <c r="M84" i="3"/>
  <c r="J52" i="3"/>
  <c r="K51" i="3"/>
  <c r="F221" i="3" l="1"/>
  <c r="F223" i="3" s="1"/>
  <c r="F241" i="3" s="1"/>
  <c r="AO85" i="3"/>
  <c r="AP85" i="3" s="1"/>
  <c r="D350" i="3"/>
  <c r="E242" i="3"/>
  <c r="E223" i="3"/>
  <c r="E241" i="3" s="1"/>
  <c r="E234" i="3"/>
  <c r="G365" i="3"/>
  <c r="G368" i="3" s="1"/>
  <c r="G487" i="3" s="1"/>
  <c r="H216" i="3"/>
  <c r="H394" i="3"/>
  <c r="H243" i="3"/>
  <c r="J40" i="4"/>
  <c r="J39" i="4" s="1"/>
  <c r="J46" i="4" s="1"/>
  <c r="J52" i="4" s="1"/>
  <c r="H321" i="3"/>
  <c r="H508" i="3"/>
  <c r="H364" i="3"/>
  <c r="H511" i="3"/>
  <c r="H384" i="3"/>
  <c r="H189" i="3"/>
  <c r="H191" i="3" s="1"/>
  <c r="G374" i="3"/>
  <c r="G386" i="3" s="1"/>
  <c r="G389" i="3" s="1"/>
  <c r="G396" i="3" s="1"/>
  <c r="G510" i="3" s="1"/>
  <c r="H346" i="3"/>
  <c r="H348" i="3" s="1"/>
  <c r="H349" i="3" s="1"/>
  <c r="H192" i="3"/>
  <c r="H21" i="5"/>
  <c r="H22" i="5" s="1"/>
  <c r="H407" i="3"/>
  <c r="J53" i="4"/>
  <c r="H436" i="3"/>
  <c r="I531" i="3"/>
  <c r="J75" i="3"/>
  <c r="J76" i="3" s="1"/>
  <c r="F373" i="3"/>
  <c r="F464" i="3" s="1"/>
  <c r="G348" i="3"/>
  <c r="G349" i="3" s="1"/>
  <c r="G372" i="3" s="1"/>
  <c r="G435" i="3" s="1"/>
  <c r="G347" i="3"/>
  <c r="J54" i="3"/>
  <c r="J214" i="3" s="1"/>
  <c r="J215" i="3" s="1"/>
  <c r="I233" i="3"/>
  <c r="G191" i="3"/>
  <c r="G406" i="3"/>
  <c r="E368" i="3"/>
  <c r="E487" i="3" s="1"/>
  <c r="F372" i="3"/>
  <c r="F435" i="3" s="1"/>
  <c r="F487" i="3"/>
  <c r="E376" i="3"/>
  <c r="E350" i="3"/>
  <c r="E507" i="3"/>
  <c r="F507" i="3"/>
  <c r="F375" i="3"/>
  <c r="E372" i="3"/>
  <c r="E435" i="3" s="1"/>
  <c r="D405" i="3"/>
  <c r="D407" i="3" s="1"/>
  <c r="D368" i="3"/>
  <c r="D487" i="3" s="1"/>
  <c r="D496" i="3" s="1"/>
  <c r="D491" i="3" s="1"/>
  <c r="D437" i="3"/>
  <c r="D372" i="3"/>
  <c r="D435" i="3" s="1"/>
  <c r="D376" i="3"/>
  <c r="D246" i="3"/>
  <c r="D380" i="3" s="1"/>
  <c r="D383" i="3" s="1"/>
  <c r="D386" i="3"/>
  <c r="D389" i="3" s="1"/>
  <c r="D396" i="3" s="1"/>
  <c r="D510" i="3" s="1"/>
  <c r="D470" i="3"/>
  <c r="G234" i="3"/>
  <c r="G240" i="3" s="1"/>
  <c r="G245" i="3" s="1"/>
  <c r="G223" i="3"/>
  <c r="G241" i="3" s="1"/>
  <c r="K47" i="4"/>
  <c r="K53" i="4"/>
  <c r="K40" i="4"/>
  <c r="K39" i="4" s="1"/>
  <c r="K46" i="4" s="1"/>
  <c r="K52" i="4" s="1"/>
  <c r="D390" i="3"/>
  <c r="D393" i="3" s="1"/>
  <c r="D509" i="3"/>
  <c r="D508" i="3" s="1"/>
  <c r="AP86" i="3"/>
  <c r="AQ86" i="3"/>
  <c r="I511" i="3"/>
  <c r="D436" i="3"/>
  <c r="J36" i="3"/>
  <c r="I384" i="3"/>
  <c r="I243" i="3"/>
  <c r="I192" i="3"/>
  <c r="I189" i="3"/>
  <c r="I439" i="3" s="1"/>
  <c r="I364" i="3"/>
  <c r="I365" i="3" s="1"/>
  <c r="I321" i="3"/>
  <c r="I216" i="3"/>
  <c r="I346" i="3"/>
  <c r="I347" i="3" s="1"/>
  <c r="I394" i="3"/>
  <c r="J15" i="5"/>
  <c r="L175" i="4"/>
  <c r="J505" i="3"/>
  <c r="I508" i="3" s="1"/>
  <c r="L272" i="4"/>
  <c r="J306" i="3"/>
  <c r="M129" i="3"/>
  <c r="J251" i="3"/>
  <c r="L202" i="4"/>
  <c r="AQ84" i="3"/>
  <c r="L249" i="4"/>
  <c r="J335" i="3"/>
  <c r="J219" i="3"/>
  <c r="J324" i="3"/>
  <c r="J264" i="3"/>
  <c r="O83" i="4"/>
  <c r="L255" i="4"/>
  <c r="J203" i="3"/>
  <c r="J537" i="3"/>
  <c r="J196" i="3"/>
  <c r="J371" i="3"/>
  <c r="L244" i="4"/>
  <c r="M106" i="3"/>
  <c r="K292" i="3"/>
  <c r="L260" i="4"/>
  <c r="J379" i="3"/>
  <c r="J353" i="3"/>
  <c r="L155" i="4"/>
  <c r="K278" i="3"/>
  <c r="J481" i="3"/>
  <c r="M133" i="3"/>
  <c r="J401" i="3"/>
  <c r="I407" i="3" s="1"/>
  <c r="J317" i="3"/>
  <c r="J434" i="3"/>
  <c r="I436" i="3" s="1"/>
  <c r="J238" i="3"/>
  <c r="M230" i="4"/>
  <c r="O106" i="4"/>
  <c r="J178" i="3"/>
  <c r="AQ106" i="3"/>
  <c r="J458" i="3"/>
  <c r="M216" i="4"/>
  <c r="L189" i="4"/>
  <c r="AQ133" i="3"/>
  <c r="L163" i="4"/>
  <c r="O110" i="4"/>
  <c r="O61" i="4"/>
  <c r="J14" i="5"/>
  <c r="J355" i="3"/>
  <c r="J338" i="3"/>
  <c r="L254" i="4"/>
  <c r="L201" i="4"/>
  <c r="J486" i="3"/>
  <c r="J352" i="3"/>
  <c r="J381" i="3"/>
  <c r="J440" i="3"/>
  <c r="J232" i="3"/>
  <c r="J400" i="3"/>
  <c r="J484" i="3"/>
  <c r="L188" i="4"/>
  <c r="J461" i="3"/>
  <c r="J472" i="3"/>
  <c r="J187" i="3"/>
  <c r="J387" i="3"/>
  <c r="J202" i="3"/>
  <c r="M105" i="3"/>
  <c r="J457" i="3"/>
  <c r="J402" i="3"/>
  <c r="L248" i="4"/>
  <c r="J336" i="3"/>
  <c r="J526" i="3"/>
  <c r="J442" i="3"/>
  <c r="J222" i="3"/>
  <c r="J340" i="3"/>
  <c r="J362" i="3"/>
  <c r="J492" i="3"/>
  <c r="J443" i="3"/>
  <c r="J391" i="3"/>
  <c r="L174" i="4"/>
  <c r="J218" i="3"/>
  <c r="J337" i="3"/>
  <c r="J512" i="3"/>
  <c r="J378" i="3"/>
  <c r="L259" i="4"/>
  <c r="J177" i="3"/>
  <c r="AQ83" i="3"/>
  <c r="J359" i="3"/>
  <c r="J188" i="3"/>
  <c r="J193" i="3" s="1"/>
  <c r="J527" i="3"/>
  <c r="J494" i="3"/>
  <c r="J516" i="3"/>
  <c r="M132" i="3"/>
  <c r="AQ135" i="3" s="1"/>
  <c r="J213" i="3"/>
  <c r="J345" i="3"/>
  <c r="J319" i="3"/>
  <c r="J462" i="3"/>
  <c r="K277" i="3"/>
  <c r="J441" i="3"/>
  <c r="L154" i="4"/>
  <c r="J360" i="3"/>
  <c r="J190" i="3"/>
  <c r="J220" i="3"/>
  <c r="J463" i="3"/>
  <c r="J354" i="3"/>
  <c r="AQ132" i="3"/>
  <c r="J433" i="3"/>
  <c r="J339" i="3"/>
  <c r="J323" i="3"/>
  <c r="J341" i="3"/>
  <c r="M215" i="4"/>
  <c r="J263" i="3"/>
  <c r="J467" i="3"/>
  <c r="J358" i="3"/>
  <c r="J471" i="3"/>
  <c r="J195" i="3"/>
  <c r="J305" i="3"/>
  <c r="J480" i="3"/>
  <c r="M128" i="3"/>
  <c r="O109" i="4"/>
  <c r="J370" i="3"/>
  <c r="J342" i="3"/>
  <c r="J307" i="3"/>
  <c r="J321" i="3" s="1"/>
  <c r="J469" i="3"/>
  <c r="J363" i="3"/>
  <c r="J318" i="3"/>
  <c r="J316" i="3"/>
  <c r="J237" i="3"/>
  <c r="J250" i="3"/>
  <c r="J392" i="3"/>
  <c r="AQ105" i="3"/>
  <c r="J344" i="3"/>
  <c r="J504" i="3"/>
  <c r="J510" i="3" s="1"/>
  <c r="J357" i="3"/>
  <c r="J382" i="3"/>
  <c r="J343" i="3"/>
  <c r="L271" i="4"/>
  <c r="J485" i="3"/>
  <c r="J518" i="3"/>
  <c r="J320" i="3"/>
  <c r="L162" i="4"/>
  <c r="L173" i="4" s="1"/>
  <c r="J334" i="3"/>
  <c r="J356" i="3"/>
  <c r="O82" i="4"/>
  <c r="L243" i="4"/>
  <c r="J536" i="3"/>
  <c r="J495" i="3"/>
  <c r="J361" i="3"/>
  <c r="O105" i="4"/>
  <c r="K291" i="3"/>
  <c r="M229" i="4"/>
  <c r="O60" i="4"/>
  <c r="K53" i="3"/>
  <c r="N84" i="3"/>
  <c r="N83" i="3"/>
  <c r="K65" i="3"/>
  <c r="L59" i="3"/>
  <c r="K70" i="3"/>
  <c r="I20" i="5"/>
  <c r="K52" i="3"/>
  <c r="L51" i="3"/>
  <c r="H221" i="3" l="1"/>
  <c r="H223" i="3" s="1"/>
  <c r="H241" i="3" s="1"/>
  <c r="AQ85" i="3"/>
  <c r="AR85" i="3" s="1"/>
  <c r="I221" i="3"/>
  <c r="I242" i="3" s="1"/>
  <c r="F242" i="3"/>
  <c r="F234" i="3"/>
  <c r="F240" i="3" s="1"/>
  <c r="D373" i="3"/>
  <c r="D464" i="3" s="1"/>
  <c r="D473" i="3" s="1"/>
  <c r="D515" i="3" s="1"/>
  <c r="AR86" i="3"/>
  <c r="D385" i="3"/>
  <c r="D388" i="3" s="1"/>
  <c r="D395" i="3" s="1"/>
  <c r="D438" i="3" s="1"/>
  <c r="D444" i="3" s="1"/>
  <c r="D446" i="3" s="1"/>
  <c r="E308" i="3"/>
  <c r="E309" i="3" s="1"/>
  <c r="E310" i="3" s="1"/>
  <c r="E311" i="3" s="1"/>
  <c r="E235" i="3"/>
  <c r="E240" i="3"/>
  <c r="E245" i="3" s="1"/>
  <c r="E509" i="3" s="1"/>
  <c r="E506" i="3" s="1"/>
  <c r="H374" i="3"/>
  <c r="H507" i="3" s="1"/>
  <c r="H439" i="3"/>
  <c r="H366" i="3"/>
  <c r="H367" i="3" s="1"/>
  <c r="H372" i="3" s="1"/>
  <c r="H406" i="3"/>
  <c r="H365" i="3"/>
  <c r="G507" i="3"/>
  <c r="H347" i="3"/>
  <c r="I21" i="5"/>
  <c r="I22" i="5" s="1"/>
  <c r="H23" i="5"/>
  <c r="J531" i="3"/>
  <c r="K75" i="3"/>
  <c r="K76" i="3" s="1"/>
  <c r="G350" i="3"/>
  <c r="G373" i="3" s="1"/>
  <c r="G464" i="3" s="1"/>
  <c r="G385" i="3"/>
  <c r="G388" i="3" s="1"/>
  <c r="G404" i="3"/>
  <c r="J233" i="3"/>
  <c r="G376" i="3"/>
  <c r="K54" i="3"/>
  <c r="K214" i="3" s="1"/>
  <c r="K215" i="3" s="1"/>
  <c r="G375" i="3"/>
  <c r="E373" i="3"/>
  <c r="E464" i="3" s="1"/>
  <c r="F385" i="3"/>
  <c r="F388" i="3" s="1"/>
  <c r="F404" i="3"/>
  <c r="E385" i="3"/>
  <c r="E388" i="3" s="1"/>
  <c r="E404" i="3"/>
  <c r="D404" i="3"/>
  <c r="D506" i="3"/>
  <c r="H173" i="4"/>
  <c r="G173" i="4"/>
  <c r="G308" i="3"/>
  <c r="G235" i="3"/>
  <c r="G493" i="3" s="1"/>
  <c r="G496" i="3" s="1"/>
  <c r="G491" i="3" s="1"/>
  <c r="L47" i="4"/>
  <c r="L53" i="4"/>
  <c r="L40" i="4"/>
  <c r="L39" i="4" s="1"/>
  <c r="L46" i="4" s="1"/>
  <c r="L52" i="4" s="1"/>
  <c r="G509" i="3"/>
  <c r="J517" i="3"/>
  <c r="K36" i="3"/>
  <c r="I366" i="3"/>
  <c r="I367" i="3" s="1"/>
  <c r="I191" i="3"/>
  <c r="I406" i="3"/>
  <c r="J216" i="3"/>
  <c r="J189" i="3"/>
  <c r="J191" i="3" s="1"/>
  <c r="J384" i="3"/>
  <c r="J511" i="3"/>
  <c r="J192" i="3"/>
  <c r="I374" i="3"/>
  <c r="I386" i="3" s="1"/>
  <c r="I389" i="3" s="1"/>
  <c r="I396" i="3" s="1"/>
  <c r="I510" i="3" s="1"/>
  <c r="I348" i="3"/>
  <c r="I349" i="3" s="1"/>
  <c r="J346" i="3"/>
  <c r="J347" i="3" s="1"/>
  <c r="J394" i="3"/>
  <c r="J243" i="3"/>
  <c r="J364" i="3"/>
  <c r="J366" i="3" s="1"/>
  <c r="J367" i="3" s="1"/>
  <c r="K15" i="5"/>
  <c r="K324" i="3"/>
  <c r="K537" i="3"/>
  <c r="K505" i="3"/>
  <c r="J508" i="3" s="1"/>
  <c r="K178" i="3"/>
  <c r="N133" i="3"/>
  <c r="P61" i="4"/>
  <c r="M260" i="4"/>
  <c r="M155" i="4"/>
  <c r="AR133" i="3"/>
  <c r="P106" i="4"/>
  <c r="N230" i="4"/>
  <c r="K353" i="3"/>
  <c r="N106" i="3"/>
  <c r="K196" i="3"/>
  <c r="K219" i="3"/>
  <c r="K434" i="3"/>
  <c r="J436" i="3" s="1"/>
  <c r="K379" i="3"/>
  <c r="M189" i="4"/>
  <c r="AR106" i="3"/>
  <c r="K335" i="3"/>
  <c r="AR84" i="3"/>
  <c r="K401" i="3"/>
  <c r="J407" i="3" s="1"/>
  <c r="M249" i="4"/>
  <c r="P110" i="4"/>
  <c r="N216" i="4"/>
  <c r="K458" i="3"/>
  <c r="M202" i="4"/>
  <c r="P83" i="4"/>
  <c r="K264" i="3"/>
  <c r="M163" i="4"/>
  <c r="N129" i="3"/>
  <c r="M272" i="4"/>
  <c r="M244" i="4"/>
  <c r="M175" i="4"/>
  <c r="K371" i="3"/>
  <c r="K251" i="3"/>
  <c r="K317" i="3"/>
  <c r="L278" i="3"/>
  <c r="K481" i="3"/>
  <c r="K238" i="3"/>
  <c r="M255" i="4"/>
  <c r="K203" i="3"/>
  <c r="K306" i="3"/>
  <c r="L292" i="3"/>
  <c r="J20" i="5"/>
  <c r="M59" i="3"/>
  <c r="L65" i="3"/>
  <c r="L53" i="3"/>
  <c r="O84" i="3"/>
  <c r="O83" i="3"/>
  <c r="L70" i="3"/>
  <c r="J309" i="3"/>
  <c r="J310" i="3" s="1"/>
  <c r="J311" i="3" s="1"/>
  <c r="I375" i="3"/>
  <c r="K14" i="5"/>
  <c r="K355" i="3"/>
  <c r="M259" i="4"/>
  <c r="M271" i="4"/>
  <c r="K263" i="3"/>
  <c r="K250" i="3"/>
  <c r="K339" i="3"/>
  <c r="K381" i="3"/>
  <c r="K391" i="3"/>
  <c r="M188" i="4"/>
  <c r="K202" i="3"/>
  <c r="M243" i="4"/>
  <c r="K354" i="3"/>
  <c r="K188" i="3"/>
  <c r="K193" i="3" s="1"/>
  <c r="K316" i="3"/>
  <c r="K492" i="3"/>
  <c r="M248" i="4"/>
  <c r="K480" i="3"/>
  <c r="K387" i="3"/>
  <c r="K370" i="3"/>
  <c r="P60" i="4"/>
  <c r="K358" i="3"/>
  <c r="K526" i="3"/>
  <c r="K334" i="3"/>
  <c r="K218" i="3"/>
  <c r="K357" i="3"/>
  <c r="K527" i="3"/>
  <c r="N105" i="3"/>
  <c r="K516" i="3"/>
  <c r="K222" i="3"/>
  <c r="K363" i="3"/>
  <c r="M201" i="4"/>
  <c r="K485" i="3"/>
  <c r="K337" i="3"/>
  <c r="K495" i="3"/>
  <c r="K486" i="3"/>
  <c r="P105" i="4"/>
  <c r="K512" i="3"/>
  <c r="K362" i="3"/>
  <c r="K400" i="3"/>
  <c r="K536" i="3"/>
  <c r="K471" i="3"/>
  <c r="P82" i="4"/>
  <c r="K433" i="3"/>
  <c r="K438" i="3" s="1"/>
  <c r="K356" i="3"/>
  <c r="K443" i="3"/>
  <c r="K494" i="3"/>
  <c r="K402" i="3"/>
  <c r="K462" i="3"/>
  <c r="AR83" i="3"/>
  <c r="K343" i="3"/>
  <c r="K340" i="3"/>
  <c r="K484" i="3"/>
  <c r="K461" i="3"/>
  <c r="K305" i="3"/>
  <c r="AR105" i="3"/>
  <c r="K467" i="3"/>
  <c r="M154" i="4"/>
  <c r="K342" i="3"/>
  <c r="P109" i="4"/>
  <c r="K345" i="3"/>
  <c r="N132" i="3"/>
  <c r="AR135" i="3" s="1"/>
  <c r="K504" i="3"/>
  <c r="K510" i="3" s="1"/>
  <c r="K232" i="3"/>
  <c r="K220" i="3"/>
  <c r="M254" i="4"/>
  <c r="K352" i="3"/>
  <c r="N215" i="4"/>
  <c r="K190" i="3"/>
  <c r="K307" i="3"/>
  <c r="K309" i="3" s="1"/>
  <c r="K310" i="3" s="1"/>
  <c r="K311" i="3" s="1"/>
  <c r="K338" i="3"/>
  <c r="K518" i="3"/>
  <c r="K392" i="3"/>
  <c r="K378" i="3"/>
  <c r="K440" i="3"/>
  <c r="AR132" i="3"/>
  <c r="K472" i="3"/>
  <c r="L291" i="3"/>
  <c r="K344" i="3"/>
  <c r="K341" i="3"/>
  <c r="K463" i="3"/>
  <c r="K441" i="3"/>
  <c r="K237" i="3"/>
  <c r="K469" i="3"/>
  <c r="K361" i="3"/>
  <c r="K360" i="3"/>
  <c r="K382" i="3"/>
  <c r="K457" i="3"/>
  <c r="K177" i="3"/>
  <c r="N128" i="3"/>
  <c r="K187" i="3"/>
  <c r="K359" i="3"/>
  <c r="K320" i="3"/>
  <c r="N229" i="4"/>
  <c r="M162" i="4"/>
  <c r="M173" i="4" s="1"/>
  <c r="K195" i="3"/>
  <c r="K336" i="3"/>
  <c r="L277" i="3"/>
  <c r="K213" i="3"/>
  <c r="K318" i="3"/>
  <c r="K323" i="3"/>
  <c r="M174" i="4"/>
  <c r="K442" i="3"/>
  <c r="K319" i="3"/>
  <c r="J438" i="3"/>
  <c r="J403" i="3"/>
  <c r="M51" i="3"/>
  <c r="L52" i="3"/>
  <c r="F235" i="3" l="1"/>
  <c r="F239" i="3" s="1"/>
  <c r="F244" i="3" s="1"/>
  <c r="F437" i="3" s="1"/>
  <c r="J221" i="3"/>
  <c r="J242" i="3" s="1"/>
  <c r="H242" i="3"/>
  <c r="H234" i="3"/>
  <c r="H308" i="3" s="1"/>
  <c r="I223" i="3"/>
  <c r="I241" i="3" s="1"/>
  <c r="I234" i="3"/>
  <c r="I240" i="3" s="1"/>
  <c r="I245" i="3" s="1"/>
  <c r="I509" i="3" s="1"/>
  <c r="K221" i="3"/>
  <c r="K242" i="3" s="1"/>
  <c r="F308" i="3"/>
  <c r="F245" i="3"/>
  <c r="F509" i="3" s="1"/>
  <c r="F506" i="3" s="1"/>
  <c r="AS86" i="3"/>
  <c r="AS85" i="3"/>
  <c r="E493" i="3"/>
  <c r="E496" i="3" s="1"/>
  <c r="E491" i="3" s="1"/>
  <c r="E239" i="3"/>
  <c r="E244" i="3" s="1"/>
  <c r="H386" i="3"/>
  <c r="H389" i="3" s="1"/>
  <c r="H396" i="3" s="1"/>
  <c r="H510" i="3" s="1"/>
  <c r="L75" i="3"/>
  <c r="L76" i="3" s="1"/>
  <c r="H376" i="3"/>
  <c r="H375" i="3"/>
  <c r="K531" i="3"/>
  <c r="H368" i="3"/>
  <c r="H487" i="3" s="1"/>
  <c r="J21" i="5"/>
  <c r="J22" i="5" s="1"/>
  <c r="I23" i="5"/>
  <c r="H350" i="3"/>
  <c r="L54" i="3"/>
  <c r="L214" i="3" s="1"/>
  <c r="L215" i="3" s="1"/>
  <c r="K233" i="3"/>
  <c r="E390" i="3"/>
  <c r="E393" i="3" s="1"/>
  <c r="G239" i="3"/>
  <c r="G244" i="3" s="1"/>
  <c r="G437" i="3" s="1"/>
  <c r="D403" i="3"/>
  <c r="D474" i="3"/>
  <c r="D468" i="3" s="1"/>
  <c r="M47" i="4"/>
  <c r="M53" i="4"/>
  <c r="M40" i="4"/>
  <c r="M39" i="4" s="1"/>
  <c r="M46" i="4" s="1"/>
  <c r="M52" i="4" s="1"/>
  <c r="D397" i="3"/>
  <c r="D514" i="3" s="1"/>
  <c r="D513" i="3" s="1"/>
  <c r="G506" i="3"/>
  <c r="K517" i="3"/>
  <c r="I368" i="3"/>
  <c r="I487" i="3" s="1"/>
  <c r="J439" i="3"/>
  <c r="I372" i="3"/>
  <c r="I404" i="3" s="1"/>
  <c r="L36" i="3"/>
  <c r="I350" i="3"/>
  <c r="I376" i="3"/>
  <c r="J365" i="3"/>
  <c r="J375" i="3" s="1"/>
  <c r="J406" i="3"/>
  <c r="I507" i="3"/>
  <c r="K216" i="3"/>
  <c r="K321" i="3"/>
  <c r="K394" i="3"/>
  <c r="K192" i="3"/>
  <c r="K384" i="3"/>
  <c r="J374" i="3"/>
  <c r="J386" i="3" s="1"/>
  <c r="J389" i="3" s="1"/>
  <c r="J396" i="3" s="1"/>
  <c r="J348" i="3"/>
  <c r="J349" i="3" s="1"/>
  <c r="J372" i="3" s="1"/>
  <c r="K364" i="3"/>
  <c r="K365" i="3" s="1"/>
  <c r="K243" i="3"/>
  <c r="K189" i="3"/>
  <c r="K439" i="3" s="1"/>
  <c r="K346" i="3"/>
  <c r="K347" i="3" s="1"/>
  <c r="K403" i="3"/>
  <c r="L14" i="5"/>
  <c r="L318" i="3"/>
  <c r="L391" i="3"/>
  <c r="L495" i="3"/>
  <c r="L195" i="3"/>
  <c r="Q60" i="4"/>
  <c r="L316" i="3"/>
  <c r="L433" i="3"/>
  <c r="L438" i="3" s="1"/>
  <c r="L518" i="3"/>
  <c r="L536" i="3"/>
  <c r="L472" i="3"/>
  <c r="L461" i="3"/>
  <c r="L250" i="3"/>
  <c r="L177" i="3"/>
  <c r="L361" i="3"/>
  <c r="L440" i="3"/>
  <c r="L486" i="3"/>
  <c r="N154" i="4"/>
  <c r="Q105" i="4"/>
  <c r="L202" i="3"/>
  <c r="O229" i="4"/>
  <c r="L232" i="3"/>
  <c r="N162" i="4"/>
  <c r="N173" i="4" s="1"/>
  <c r="L358" i="3"/>
  <c r="L485" i="3"/>
  <c r="L305" i="3"/>
  <c r="L343" i="3"/>
  <c r="L363" i="3"/>
  <c r="L220" i="3"/>
  <c r="N201" i="4"/>
  <c r="O132" i="3"/>
  <c r="AS135" i="3" s="1"/>
  <c r="L337" i="3"/>
  <c r="N254" i="4"/>
  <c r="AS105" i="3"/>
  <c r="N271" i="4"/>
  <c r="L187" i="3"/>
  <c r="L307" i="3"/>
  <c r="L309" i="3" s="1"/>
  <c r="L310" i="3" s="1"/>
  <c r="L311" i="3" s="1"/>
  <c r="L442" i="3"/>
  <c r="L356" i="3"/>
  <c r="L342" i="3"/>
  <c r="L471" i="3"/>
  <c r="L336" i="3"/>
  <c r="L354" i="3"/>
  <c r="L441" i="3"/>
  <c r="L370" i="3"/>
  <c r="L516" i="3"/>
  <c r="N174" i="4"/>
  <c r="L355" i="3"/>
  <c r="L222" i="3"/>
  <c r="L512" i="3"/>
  <c r="L402" i="3"/>
  <c r="M291" i="3"/>
  <c r="L494" i="3"/>
  <c r="L443" i="3"/>
  <c r="L359" i="3"/>
  <c r="L339" i="3"/>
  <c r="L526" i="3"/>
  <c r="O215" i="4"/>
  <c r="L190" i="3"/>
  <c r="L392" i="3"/>
  <c r="L352" i="3"/>
  <c r="L480" i="3"/>
  <c r="L338" i="3"/>
  <c r="O105" i="3"/>
  <c r="AS83" i="3"/>
  <c r="N248" i="4"/>
  <c r="N259" i="4"/>
  <c r="L462" i="3"/>
  <c r="O128" i="3"/>
  <c r="L527" i="3"/>
  <c r="Q109" i="4"/>
  <c r="L484" i="3"/>
  <c r="L341" i="3"/>
  <c r="L213" i="3"/>
  <c r="M277" i="3"/>
  <c r="Q82" i="4"/>
  <c r="L237" i="3"/>
  <c r="L492" i="3"/>
  <c r="L360" i="3"/>
  <c r="L504" i="3"/>
  <c r="L510" i="3" s="1"/>
  <c r="L319" i="3"/>
  <c r="AS132" i="3"/>
  <c r="L323" i="3"/>
  <c r="L334" i="3"/>
  <c r="L340" i="3"/>
  <c r="L362" i="3"/>
  <c r="L320" i="3"/>
  <c r="L382" i="3"/>
  <c r="N188" i="4"/>
  <c r="L263" i="3"/>
  <c r="L218" i="3"/>
  <c r="L344" i="3"/>
  <c r="L357" i="3"/>
  <c r="L400" i="3"/>
  <c r="L403" i="3" s="1"/>
  <c r="L469" i="3"/>
  <c r="L463" i="3"/>
  <c r="N243" i="4"/>
  <c r="L467" i="3"/>
  <c r="L381" i="3"/>
  <c r="L345" i="3"/>
  <c r="L457" i="3"/>
  <c r="L188" i="3"/>
  <c r="L193" i="3" s="1"/>
  <c r="L378" i="3"/>
  <c r="L387" i="3"/>
  <c r="P84" i="3"/>
  <c r="M70" i="3"/>
  <c r="M53" i="3"/>
  <c r="N59" i="3"/>
  <c r="P83" i="3"/>
  <c r="M65" i="3"/>
  <c r="L15" i="5"/>
  <c r="N244" i="4"/>
  <c r="N249" i="4"/>
  <c r="L434" i="3"/>
  <c r="K436" i="3" s="1"/>
  <c r="N175" i="4"/>
  <c r="Q83" i="4"/>
  <c r="Q61" i="4"/>
  <c r="Q110" i="4"/>
  <c r="Q106" i="4"/>
  <c r="N155" i="4"/>
  <c r="L505" i="3"/>
  <c r="K508" i="3" s="1"/>
  <c r="L371" i="3"/>
  <c r="O106" i="3"/>
  <c r="L264" i="3"/>
  <c r="L458" i="3"/>
  <c r="N189" i="4"/>
  <c r="N202" i="4"/>
  <c r="M292" i="3"/>
  <c r="L335" i="3"/>
  <c r="L537" i="3"/>
  <c r="AS106" i="3"/>
  <c r="L251" i="3"/>
  <c r="L203" i="3"/>
  <c r="L219" i="3"/>
  <c r="M278" i="3"/>
  <c r="N255" i="4"/>
  <c r="O129" i="3"/>
  <c r="AS84" i="3"/>
  <c r="L317" i="3"/>
  <c r="N272" i="4"/>
  <c r="AS133" i="3"/>
  <c r="L238" i="3"/>
  <c r="L178" i="3"/>
  <c r="L324" i="3"/>
  <c r="O216" i="4"/>
  <c r="N260" i="4"/>
  <c r="L306" i="3"/>
  <c r="L401" i="3"/>
  <c r="K407" i="3" s="1"/>
  <c r="O230" i="4"/>
  <c r="L196" i="3"/>
  <c r="N163" i="4"/>
  <c r="L353" i="3"/>
  <c r="O133" i="3"/>
  <c r="L379" i="3"/>
  <c r="L481" i="3"/>
  <c r="H404" i="3"/>
  <c r="H385" i="3"/>
  <c r="H388" i="3" s="1"/>
  <c r="H435" i="3"/>
  <c r="K511" i="3"/>
  <c r="K20" i="5"/>
  <c r="N51" i="3"/>
  <c r="M52" i="3"/>
  <c r="F470" i="3" l="1"/>
  <c r="F473" i="3" s="1"/>
  <c r="F515" i="3" s="1"/>
  <c r="F493" i="3"/>
  <c r="F496" i="3" s="1"/>
  <c r="F491" i="3" s="1"/>
  <c r="K223" i="3"/>
  <c r="K241" i="3" s="1"/>
  <c r="F405" i="3"/>
  <c r="H235" i="3"/>
  <c r="H493" i="3" s="1"/>
  <c r="H496" i="3" s="1"/>
  <c r="H491" i="3" s="1"/>
  <c r="I235" i="3"/>
  <c r="I493" i="3" s="1"/>
  <c r="I496" i="3" s="1"/>
  <c r="I491" i="3" s="1"/>
  <c r="J234" i="3"/>
  <c r="J308" i="3" s="1"/>
  <c r="J223" i="3"/>
  <c r="J241" i="3" s="1"/>
  <c r="H240" i="3"/>
  <c r="H245" i="3" s="1"/>
  <c r="H509" i="3" s="1"/>
  <c r="H506" i="3" s="1"/>
  <c r="I308" i="3"/>
  <c r="K234" i="3"/>
  <c r="K235" i="3" s="1"/>
  <c r="K239" i="3" s="1"/>
  <c r="F390" i="3"/>
  <c r="F393" i="3" s="1"/>
  <c r="F246" i="3"/>
  <c r="F380" i="3" s="1"/>
  <c r="F383" i="3" s="1"/>
  <c r="AT86" i="3"/>
  <c r="AT85" i="3"/>
  <c r="L221" i="3"/>
  <c r="L242" i="3" s="1"/>
  <c r="E437" i="3"/>
  <c r="E405" i="3"/>
  <c r="E246" i="3"/>
  <c r="E380" i="3" s="1"/>
  <c r="E383" i="3" s="1"/>
  <c r="E395" i="3" s="1"/>
  <c r="E470" i="3"/>
  <c r="E473" i="3" s="1"/>
  <c r="E515" i="3" s="1"/>
  <c r="L531" i="3"/>
  <c r="M75" i="3"/>
  <c r="M76" i="3" s="1"/>
  <c r="K21" i="5"/>
  <c r="K22" i="5" s="1"/>
  <c r="H373" i="3"/>
  <c r="H464" i="3" s="1"/>
  <c r="J23" i="5"/>
  <c r="L233" i="3"/>
  <c r="M54" i="3"/>
  <c r="M214" i="3" s="1"/>
  <c r="M215" i="3" s="1"/>
  <c r="J173" i="4"/>
  <c r="G470" i="3"/>
  <c r="G473" i="3" s="1"/>
  <c r="G515" i="3" s="1"/>
  <c r="I173" i="4"/>
  <c r="F403" i="3"/>
  <c r="F438" i="3"/>
  <c r="E403" i="3"/>
  <c r="E438" i="3"/>
  <c r="G405" i="3"/>
  <c r="G246" i="3"/>
  <c r="G380" i="3" s="1"/>
  <c r="G383" i="3" s="1"/>
  <c r="N47" i="4"/>
  <c r="N40" i="4"/>
  <c r="N39" i="4" s="1"/>
  <c r="N46" i="4" s="1"/>
  <c r="N52" i="4" s="1"/>
  <c r="N53" i="4"/>
  <c r="L517" i="3"/>
  <c r="I373" i="3"/>
  <c r="I464" i="3" s="1"/>
  <c r="I385" i="3"/>
  <c r="I388" i="3" s="1"/>
  <c r="I435" i="3"/>
  <c r="M36" i="3"/>
  <c r="D325" i="3" s="1"/>
  <c r="I506" i="3"/>
  <c r="J368" i="3"/>
  <c r="J487" i="3" s="1"/>
  <c r="J350" i="3"/>
  <c r="L321" i="3"/>
  <c r="L192" i="3"/>
  <c r="L189" i="3"/>
  <c r="L191" i="3" s="1"/>
  <c r="K348" i="3"/>
  <c r="K349" i="3" s="1"/>
  <c r="J376" i="3"/>
  <c r="J507" i="3"/>
  <c r="L346" i="3"/>
  <c r="L348" i="3" s="1"/>
  <c r="L349" i="3" s="1"/>
  <c r="L384" i="3"/>
  <c r="L243" i="3"/>
  <c r="L511" i="3"/>
  <c r="L216" i="3"/>
  <c r="K374" i="3"/>
  <c r="K386" i="3" s="1"/>
  <c r="K389" i="3" s="1"/>
  <c r="K396" i="3" s="1"/>
  <c r="K366" i="3"/>
  <c r="L364" i="3"/>
  <c r="L394" i="3"/>
  <c r="K406" i="3"/>
  <c r="K191" i="3"/>
  <c r="Q84" i="3"/>
  <c r="N70" i="3"/>
  <c r="N53" i="3"/>
  <c r="N65" i="3"/>
  <c r="Q83" i="3"/>
  <c r="O59" i="3"/>
  <c r="M15" i="5"/>
  <c r="P230" i="4"/>
  <c r="P133" i="3"/>
  <c r="M317" i="3"/>
  <c r="M306" i="3"/>
  <c r="M178" i="3"/>
  <c r="P106" i="3"/>
  <c r="AT106" i="3"/>
  <c r="M264" i="3"/>
  <c r="M481" i="3"/>
  <c r="AT133" i="3"/>
  <c r="AT84" i="3"/>
  <c r="O175" i="4"/>
  <c r="M537" i="3"/>
  <c r="M219" i="3"/>
  <c r="O249" i="4"/>
  <c r="M371" i="3"/>
  <c r="M401" i="3"/>
  <c r="L407" i="3" s="1"/>
  <c r="O255" i="4"/>
  <c r="O244" i="4"/>
  <c r="M324" i="3"/>
  <c r="R106" i="4"/>
  <c r="P216" i="4"/>
  <c r="O189" i="4"/>
  <c r="O163" i="4"/>
  <c r="M458" i="3"/>
  <c r="O155" i="4"/>
  <c r="R83" i="4"/>
  <c r="N278" i="3"/>
  <c r="R110" i="4"/>
  <c r="P129" i="3"/>
  <c r="M203" i="3"/>
  <c r="M434" i="3"/>
  <c r="L436" i="3" s="1"/>
  <c r="M335" i="3"/>
  <c r="M251" i="3"/>
  <c r="M353" i="3"/>
  <c r="N292" i="3"/>
  <c r="M196" i="3"/>
  <c r="M505" i="3"/>
  <c r="L508" i="3" s="1"/>
  <c r="R61" i="4"/>
  <c r="M238" i="3"/>
  <c r="M379" i="3"/>
  <c r="O260" i="4"/>
  <c r="O272" i="4"/>
  <c r="O202" i="4"/>
  <c r="K375" i="3"/>
  <c r="L20" i="5"/>
  <c r="M14" i="5"/>
  <c r="M340" i="3"/>
  <c r="M361" i="3"/>
  <c r="M378" i="3"/>
  <c r="O188" i="4"/>
  <c r="M516" i="3"/>
  <c r="N291" i="3"/>
  <c r="M188" i="3"/>
  <c r="M193" i="3" s="1"/>
  <c r="M512" i="3"/>
  <c r="M370" i="3"/>
  <c r="O162" i="4"/>
  <c r="O173" i="4" s="1"/>
  <c r="M472" i="3"/>
  <c r="M391" i="3"/>
  <c r="AT132" i="3"/>
  <c r="M345" i="3"/>
  <c r="M518" i="3"/>
  <c r="M485" i="3"/>
  <c r="M334" i="3"/>
  <c r="O259" i="4"/>
  <c r="M457" i="3"/>
  <c r="M218" i="3"/>
  <c r="M526" i="3"/>
  <c r="M467" i="3"/>
  <c r="M320" i="3"/>
  <c r="P128" i="3"/>
  <c r="O254" i="4"/>
  <c r="M336" i="3"/>
  <c r="M504" i="3"/>
  <c r="M510" i="3" s="1"/>
  <c r="M469" i="3"/>
  <c r="R82" i="4"/>
  <c r="M344" i="3"/>
  <c r="M213" i="3"/>
  <c r="AT83" i="3"/>
  <c r="M356" i="3"/>
  <c r="P215" i="4"/>
  <c r="M202" i="3"/>
  <c r="M232" i="3"/>
  <c r="O248" i="4"/>
  <c r="M527" i="3"/>
  <c r="M402" i="3"/>
  <c r="M442" i="3"/>
  <c r="M187" i="3"/>
  <c r="M319" i="3"/>
  <c r="AT105" i="3"/>
  <c r="M536" i="3"/>
  <c r="M352" i="3"/>
  <c r="M190" i="3"/>
  <c r="M440" i="3"/>
  <c r="M338" i="3"/>
  <c r="M354" i="3"/>
  <c r="M486" i="3"/>
  <c r="M495" i="3"/>
  <c r="M237" i="3"/>
  <c r="R60" i="4"/>
  <c r="M363" i="3"/>
  <c r="M222" i="3"/>
  <c r="M400" i="3"/>
  <c r="M403" i="3" s="1"/>
  <c r="M305" i="3"/>
  <c r="M381" i="3"/>
  <c r="M443" i="3"/>
  <c r="M494" i="3"/>
  <c r="M471" i="3"/>
  <c r="M492" i="3"/>
  <c r="N277" i="3"/>
  <c r="M360" i="3"/>
  <c r="M307" i="3"/>
  <c r="M321" i="3" s="1"/>
  <c r="M480" i="3"/>
  <c r="P105" i="3"/>
  <c r="M355" i="3"/>
  <c r="R109" i="4"/>
  <c r="O174" i="4"/>
  <c r="M362" i="3"/>
  <c r="M462" i="3"/>
  <c r="O154" i="4"/>
  <c r="M343" i="3"/>
  <c r="M357" i="3"/>
  <c r="O271" i="4"/>
  <c r="M195" i="3"/>
  <c r="M337" i="3"/>
  <c r="M318" i="3"/>
  <c r="O201" i="4"/>
  <c r="M484" i="3"/>
  <c r="M392" i="3"/>
  <c r="M359" i="3"/>
  <c r="M341" i="3"/>
  <c r="M358" i="3"/>
  <c r="M387" i="3"/>
  <c r="R105" i="4"/>
  <c r="M263" i="3"/>
  <c r="M441" i="3"/>
  <c r="M250" i="3"/>
  <c r="M342" i="3"/>
  <c r="M339" i="3"/>
  <c r="M382" i="3"/>
  <c r="M463" i="3"/>
  <c r="M177" i="3"/>
  <c r="P132" i="3"/>
  <c r="AT135" i="3" s="1"/>
  <c r="M461" i="3"/>
  <c r="M433" i="3"/>
  <c r="M323" i="3"/>
  <c r="O243" i="4"/>
  <c r="M220" i="3"/>
  <c r="P229" i="4"/>
  <c r="M316" i="3"/>
  <c r="J385" i="3"/>
  <c r="J388" i="3" s="1"/>
  <c r="J435" i="3"/>
  <c r="J404" i="3"/>
  <c r="O51" i="3"/>
  <c r="N52" i="3"/>
  <c r="H239" i="3" l="1"/>
  <c r="H244" i="3" s="1"/>
  <c r="H437" i="3" s="1"/>
  <c r="K244" i="3"/>
  <c r="K405" i="3" s="1"/>
  <c r="M221" i="3"/>
  <c r="M242" i="3" s="1"/>
  <c r="I239" i="3"/>
  <c r="I244" i="3" s="1"/>
  <c r="I437" i="3" s="1"/>
  <c r="J235" i="3"/>
  <c r="J493" i="3" s="1"/>
  <c r="J496" i="3" s="1"/>
  <c r="J491" i="3" s="1"/>
  <c r="J240" i="3"/>
  <c r="J245" i="3" s="1"/>
  <c r="J509" i="3" s="1"/>
  <c r="J538" i="3" s="1"/>
  <c r="J540" i="3" s="1"/>
  <c r="H380" i="3"/>
  <c r="H383" i="3" s="1"/>
  <c r="K308" i="3"/>
  <c r="K493" i="3"/>
  <c r="L223" i="3"/>
  <c r="L241" i="3" s="1"/>
  <c r="K240" i="3"/>
  <c r="K245" i="3" s="1"/>
  <c r="F395" i="3"/>
  <c r="F397" i="3" s="1"/>
  <c r="F514" i="3" s="1"/>
  <c r="F513" i="3" s="1"/>
  <c r="L234" i="3"/>
  <c r="L235" i="3" s="1"/>
  <c r="AU86" i="3"/>
  <c r="AU85" i="3"/>
  <c r="E474" i="3"/>
  <c r="E468" i="3" s="1"/>
  <c r="E397" i="3"/>
  <c r="E514" i="3" s="1"/>
  <c r="E513" i="3" s="1"/>
  <c r="M531" i="3"/>
  <c r="N75" i="3"/>
  <c r="N76" i="3" s="1"/>
  <c r="M233" i="3"/>
  <c r="K23" i="5"/>
  <c r="L21" i="5"/>
  <c r="L22" i="5" s="1"/>
  <c r="N54" i="3"/>
  <c r="N233" i="3" s="1"/>
  <c r="K173" i="4"/>
  <c r="G390" i="3"/>
  <c r="G393" i="3" s="1"/>
  <c r="G395" i="3" s="1"/>
  <c r="H438" i="3" s="1"/>
  <c r="F444" i="3"/>
  <c r="F446" i="3" s="1"/>
  <c r="E444" i="3"/>
  <c r="E446" i="3" s="1"/>
  <c r="O47" i="4"/>
  <c r="O53" i="4"/>
  <c r="O40" i="4"/>
  <c r="O39" i="4" s="1"/>
  <c r="O46" i="4" s="1"/>
  <c r="O52" i="4" s="1"/>
  <c r="D328" i="3"/>
  <c r="D326" i="3"/>
  <c r="D327" i="3" s="1"/>
  <c r="D329" i="3"/>
  <c r="D330" i="3" s="1"/>
  <c r="M517" i="3"/>
  <c r="M216" i="3"/>
  <c r="N36" i="3"/>
  <c r="E325" i="3" s="1"/>
  <c r="J373" i="3"/>
  <c r="J464" i="3" s="1"/>
  <c r="J460" i="3" s="1"/>
  <c r="L439" i="3"/>
  <c r="L406" i="3"/>
  <c r="K350" i="3"/>
  <c r="L374" i="3"/>
  <c r="L386" i="3" s="1"/>
  <c r="L389" i="3" s="1"/>
  <c r="L396" i="3" s="1"/>
  <c r="L347" i="3"/>
  <c r="L350" i="3" s="1"/>
  <c r="K507" i="3"/>
  <c r="M189" i="3"/>
  <c r="M191" i="3" s="1"/>
  <c r="L365" i="3"/>
  <c r="M394" i="3"/>
  <c r="M384" i="3"/>
  <c r="M243" i="3"/>
  <c r="L366" i="3"/>
  <c r="L376" i="3" s="1"/>
  <c r="M309" i="3"/>
  <c r="M310" i="3" s="1"/>
  <c r="M311" i="3" s="1"/>
  <c r="K367" i="3"/>
  <c r="K372" i="3" s="1"/>
  <c r="K376" i="3"/>
  <c r="M192" i="3"/>
  <c r="K368" i="3"/>
  <c r="K487" i="3" s="1"/>
  <c r="M364" i="3"/>
  <c r="M365" i="3" s="1"/>
  <c r="M346" i="3"/>
  <c r="M347" i="3" s="1"/>
  <c r="M20" i="5"/>
  <c r="O70" i="3"/>
  <c r="P59" i="3"/>
  <c r="R84" i="3"/>
  <c r="R83" i="3"/>
  <c r="AV86" i="3" s="1"/>
  <c r="O65" i="3"/>
  <c r="O53" i="3"/>
  <c r="N14" i="5"/>
  <c r="N357" i="3"/>
  <c r="N341" i="3"/>
  <c r="S109" i="4"/>
  <c r="P154" i="4"/>
  <c r="N222" i="3"/>
  <c r="N320" i="3"/>
  <c r="N462" i="3"/>
  <c r="N381" i="3"/>
  <c r="N343" i="3"/>
  <c r="N382" i="3"/>
  <c r="N263" i="3"/>
  <c r="N392" i="3"/>
  <c r="N344" i="3"/>
  <c r="Q215" i="4"/>
  <c r="AU132" i="3"/>
  <c r="N237" i="3"/>
  <c r="N472" i="3"/>
  <c r="N188" i="3"/>
  <c r="N193" i="3" s="1"/>
  <c r="O277" i="3"/>
  <c r="N441" i="3"/>
  <c r="N177" i="3"/>
  <c r="N307" i="3"/>
  <c r="N321" i="3" s="1"/>
  <c r="N250" i="3"/>
  <c r="N402" i="3"/>
  <c r="N492" i="3"/>
  <c r="N387" i="3"/>
  <c r="N440" i="3"/>
  <c r="N354" i="3"/>
  <c r="N337" i="3"/>
  <c r="S82" i="4"/>
  <c r="N471" i="3"/>
  <c r="N213" i="3"/>
  <c r="N486" i="3"/>
  <c r="N316" i="3"/>
  <c r="N359" i="3"/>
  <c r="N187" i="3"/>
  <c r="N345" i="3"/>
  <c r="N494" i="3"/>
  <c r="N339" i="3"/>
  <c r="N518" i="3"/>
  <c r="O291" i="3"/>
  <c r="N433" i="3"/>
  <c r="N358" i="3"/>
  <c r="N512" i="3"/>
  <c r="N536" i="3"/>
  <c r="P243" i="4"/>
  <c r="N495" i="3"/>
  <c r="N220" i="3"/>
  <c r="N378" i="3"/>
  <c r="N469" i="3"/>
  <c r="N218" i="3"/>
  <c r="N305" i="3"/>
  <c r="N319" i="3"/>
  <c r="P201" i="4"/>
  <c r="N195" i="3"/>
  <c r="P174" i="4"/>
  <c r="N352" i="3"/>
  <c r="N342" i="3"/>
  <c r="N480" i="3"/>
  <c r="Q229" i="4"/>
  <c r="N504" i="3"/>
  <c r="N510" i="3" s="1"/>
  <c r="N361" i="3"/>
  <c r="P248" i="4"/>
  <c r="N457" i="3"/>
  <c r="N318" i="3"/>
  <c r="N526" i="3"/>
  <c r="N391" i="3"/>
  <c r="N463" i="3"/>
  <c r="S105" i="4"/>
  <c r="N362" i="3"/>
  <c r="N527" i="3"/>
  <c r="N370" i="3"/>
  <c r="N485" i="3"/>
  <c r="N336" i="3"/>
  <c r="P259" i="4"/>
  <c r="N484" i="3"/>
  <c r="N338" i="3"/>
  <c r="N340" i="3"/>
  <c r="P254" i="4"/>
  <c r="N323" i="3"/>
  <c r="N334" i="3"/>
  <c r="N516" i="3"/>
  <c r="N356" i="3"/>
  <c r="P271" i="4"/>
  <c r="N202" i="3"/>
  <c r="Q105" i="3"/>
  <c r="N355" i="3"/>
  <c r="N400" i="3"/>
  <c r="N443" i="3"/>
  <c r="S60" i="4"/>
  <c r="Q128" i="3"/>
  <c r="AU105" i="3"/>
  <c r="N360" i="3"/>
  <c r="AU83" i="3"/>
  <c r="N467" i="3"/>
  <c r="N461" i="3"/>
  <c r="N363" i="3"/>
  <c r="N190" i="3"/>
  <c r="N442" i="3"/>
  <c r="N232" i="3"/>
  <c r="P162" i="4"/>
  <c r="P173" i="4" s="1"/>
  <c r="Q132" i="3"/>
  <c r="AU135" i="3" s="1"/>
  <c r="P188" i="4"/>
  <c r="J483" i="3"/>
  <c r="M511" i="3"/>
  <c r="M438" i="3"/>
  <c r="N15" i="5"/>
  <c r="P244" i="4"/>
  <c r="Q129" i="3"/>
  <c r="S61" i="4"/>
  <c r="P189" i="4"/>
  <c r="P155" i="4"/>
  <c r="P202" i="4"/>
  <c r="N537" i="3"/>
  <c r="P255" i="4"/>
  <c r="N379" i="3"/>
  <c r="N219" i="3"/>
  <c r="N481" i="3"/>
  <c r="Q216" i="4"/>
  <c r="P163" i="4"/>
  <c r="N324" i="3"/>
  <c r="AU133" i="3"/>
  <c r="N238" i="3"/>
  <c r="P249" i="4"/>
  <c r="O292" i="3"/>
  <c r="N371" i="3"/>
  <c r="N178" i="3"/>
  <c r="O278" i="3"/>
  <c r="N317" i="3"/>
  <c r="P175" i="4"/>
  <c r="Q106" i="3"/>
  <c r="N196" i="3"/>
  <c r="S110" i="4"/>
  <c r="N264" i="3"/>
  <c r="P260" i="4"/>
  <c r="AU84" i="3"/>
  <c r="Q133" i="3"/>
  <c r="Q230" i="4"/>
  <c r="P272" i="4"/>
  <c r="N335" i="3"/>
  <c r="N353" i="3"/>
  <c r="N505" i="3"/>
  <c r="M508" i="3" s="1"/>
  <c r="N401" i="3"/>
  <c r="M407" i="3" s="1"/>
  <c r="AU106" i="3"/>
  <c r="S83" i="4"/>
  <c r="N306" i="3"/>
  <c r="S106" i="4"/>
  <c r="N251" i="3"/>
  <c r="N458" i="3"/>
  <c r="N434" i="3"/>
  <c r="M436" i="3" s="1"/>
  <c r="N203" i="3"/>
  <c r="P51" i="3"/>
  <c r="O52" i="3"/>
  <c r="M223" i="3" l="1"/>
  <c r="M241" i="3" s="1"/>
  <c r="H470" i="3"/>
  <c r="H473" i="3" s="1"/>
  <c r="H515" i="3" s="1"/>
  <c r="H405" i="3"/>
  <c r="H246" i="3"/>
  <c r="H390" i="3" s="1"/>
  <c r="H393" i="3" s="1"/>
  <c r="H395" i="3" s="1"/>
  <c r="H397" i="3" s="1"/>
  <c r="H514" i="3" s="1"/>
  <c r="K470" i="3"/>
  <c r="K246" i="3"/>
  <c r="K390" i="3" s="1"/>
  <c r="K393" i="3" s="1"/>
  <c r="K437" i="3"/>
  <c r="I405" i="3"/>
  <c r="I246" i="3"/>
  <c r="L493" i="3"/>
  <c r="M234" i="3"/>
  <c r="M240" i="3" s="1"/>
  <c r="M245" i="3" s="1"/>
  <c r="M390" i="3" s="1"/>
  <c r="M393" i="3" s="1"/>
  <c r="I470" i="3"/>
  <c r="I473" i="3" s="1"/>
  <c r="I515" i="3" s="1"/>
  <c r="J506" i="3"/>
  <c r="J530" i="3" s="1"/>
  <c r="J532" i="3" s="1"/>
  <c r="J539" i="3"/>
  <c r="J541" i="3" s="1"/>
  <c r="L240" i="3"/>
  <c r="L245" i="3" s="1"/>
  <c r="L380" i="3" s="1"/>
  <c r="L383" i="3" s="1"/>
  <c r="J239" i="3"/>
  <c r="J244" i="3" s="1"/>
  <c r="J405" i="3" s="1"/>
  <c r="L308" i="3"/>
  <c r="K509" i="3"/>
  <c r="K506" i="3" s="1"/>
  <c r="K530" i="3" s="1"/>
  <c r="K532" i="3" s="1"/>
  <c r="F474" i="3"/>
  <c r="F468" i="3" s="1"/>
  <c r="L239" i="3"/>
  <c r="L244" i="3" s="1"/>
  <c r="L405" i="3" s="1"/>
  <c r="N221" i="3"/>
  <c r="N242" i="3" s="1"/>
  <c r="AV85" i="3"/>
  <c r="O75" i="3"/>
  <c r="O76" i="3" s="1"/>
  <c r="N531" i="3"/>
  <c r="M21" i="5"/>
  <c r="M22" i="5" s="1"/>
  <c r="O54" i="3"/>
  <c r="O214" i="3" s="1"/>
  <c r="O215" i="3" s="1"/>
  <c r="L23" i="5"/>
  <c r="N214" i="3"/>
  <c r="N215" i="3" s="1"/>
  <c r="N216" i="3" s="1"/>
  <c r="K380" i="3"/>
  <c r="K383" i="3" s="1"/>
  <c r="H403" i="3"/>
  <c r="H444" i="3"/>
  <c r="H446" i="3" s="1"/>
  <c r="G397" i="3"/>
  <c r="G514" i="3" s="1"/>
  <c r="G513" i="3" s="1"/>
  <c r="G403" i="3"/>
  <c r="G438" i="3"/>
  <c r="I380" i="3"/>
  <c r="I383" i="3" s="1"/>
  <c r="I390" i="3"/>
  <c r="I393" i="3" s="1"/>
  <c r="G474" i="3"/>
  <c r="G468" i="3" s="1"/>
  <c r="P47" i="4"/>
  <c r="P40" i="4"/>
  <c r="P39" i="4" s="1"/>
  <c r="P46" i="4" s="1"/>
  <c r="P52" i="4" s="1"/>
  <c r="P53" i="4"/>
  <c r="L375" i="3"/>
  <c r="N517" i="3"/>
  <c r="E329" i="3"/>
  <c r="E330" i="3" s="1"/>
  <c r="E328" i="3"/>
  <c r="N189" i="3"/>
  <c r="N439" i="3" s="1"/>
  <c r="L507" i="3"/>
  <c r="E326" i="3"/>
  <c r="E327" i="3" s="1"/>
  <c r="O36" i="3"/>
  <c r="F325" i="3" s="1"/>
  <c r="L368" i="3"/>
  <c r="L487" i="3" s="1"/>
  <c r="M439" i="3"/>
  <c r="L367" i="3"/>
  <c r="L372" i="3" s="1"/>
  <c r="L404" i="3" s="1"/>
  <c r="M366" i="3"/>
  <c r="M367" i="3" s="1"/>
  <c r="N511" i="3"/>
  <c r="M406" i="3"/>
  <c r="N309" i="3"/>
  <c r="N310" i="3" s="1"/>
  <c r="N311" i="3" s="1"/>
  <c r="N243" i="3"/>
  <c r="N192" i="3"/>
  <c r="M348" i="3"/>
  <c r="M349" i="3" s="1"/>
  <c r="J499" i="3"/>
  <c r="N394" i="3"/>
  <c r="M374" i="3"/>
  <c r="M386" i="3" s="1"/>
  <c r="M389" i="3" s="1"/>
  <c r="M396" i="3" s="1"/>
  <c r="K483" i="3"/>
  <c r="K496" i="3"/>
  <c r="K491" i="3" s="1"/>
  <c r="K373" i="3"/>
  <c r="K464" i="3" s="1"/>
  <c r="K385" i="3"/>
  <c r="K388" i="3" s="1"/>
  <c r="K435" i="3"/>
  <c r="K404" i="3"/>
  <c r="N346" i="3"/>
  <c r="N348" i="3" s="1"/>
  <c r="N349" i="3" s="1"/>
  <c r="N364" i="3"/>
  <c r="N366" i="3" s="1"/>
  <c r="S84" i="3"/>
  <c r="Q59" i="3"/>
  <c r="S83" i="3"/>
  <c r="AW86" i="3" s="1"/>
  <c r="P70" i="3"/>
  <c r="P53" i="3"/>
  <c r="P65" i="3"/>
  <c r="N20" i="5"/>
  <c r="N384" i="3"/>
  <c r="N403" i="3"/>
  <c r="N438" i="3"/>
  <c r="O14" i="5"/>
  <c r="O340" i="3"/>
  <c r="O433" i="3"/>
  <c r="O518" i="3"/>
  <c r="O516" i="3"/>
  <c r="O492" i="3"/>
  <c r="R132" i="3"/>
  <c r="AV135" i="3" s="1"/>
  <c r="P277" i="3"/>
  <c r="O344" i="3"/>
  <c r="O357" i="3"/>
  <c r="O526" i="3"/>
  <c r="T105" i="4"/>
  <c r="T82" i="4"/>
  <c r="AV105" i="3"/>
  <c r="O352" i="3"/>
  <c r="O363" i="3"/>
  <c r="O343" i="3"/>
  <c r="O472" i="3"/>
  <c r="O307" i="3"/>
  <c r="O321" i="3" s="1"/>
  <c r="O461" i="3"/>
  <c r="O341" i="3"/>
  <c r="O462" i="3"/>
  <c r="O484" i="3"/>
  <c r="O512" i="3"/>
  <c r="O202" i="3"/>
  <c r="O381" i="3"/>
  <c r="O250" i="3"/>
  <c r="O345" i="3"/>
  <c r="Q201" i="4"/>
  <c r="O320" i="3"/>
  <c r="Q174" i="4"/>
  <c r="O441" i="3"/>
  <c r="AV83" i="3"/>
  <c r="O494" i="3"/>
  <c r="O213" i="3"/>
  <c r="O342" i="3"/>
  <c r="O354" i="3"/>
  <c r="O443" i="3"/>
  <c r="O370" i="3"/>
  <c r="O378" i="3"/>
  <c r="O480" i="3"/>
  <c r="O360" i="3"/>
  <c r="O222" i="3"/>
  <c r="O339" i="3"/>
  <c r="O495" i="3"/>
  <c r="O442" i="3"/>
  <c r="Q248" i="4"/>
  <c r="O218" i="3"/>
  <c r="O361" i="3"/>
  <c r="O527" i="3"/>
  <c r="Q154" i="4"/>
  <c r="R105" i="3"/>
  <c r="O263" i="3"/>
  <c r="T109" i="4"/>
  <c r="O463" i="3"/>
  <c r="O336" i="3"/>
  <c r="O334" i="3"/>
  <c r="R215" i="4"/>
  <c r="O486" i="3"/>
  <c r="O338" i="3"/>
  <c r="O305" i="3"/>
  <c r="O400" i="3"/>
  <c r="P291" i="3"/>
  <c r="O359" i="3"/>
  <c r="Q271" i="4"/>
  <c r="O467" i="3"/>
  <c r="O337" i="3"/>
  <c r="Q162" i="4"/>
  <c r="Q173" i="4" s="1"/>
  <c r="O536" i="3"/>
  <c r="O318" i="3"/>
  <c r="O356" i="3"/>
  <c r="O362" i="3"/>
  <c r="O387" i="3"/>
  <c r="AV132" i="3"/>
  <c r="O195" i="3"/>
  <c r="O392" i="3"/>
  <c r="O220" i="3"/>
  <c r="O504" i="3"/>
  <c r="O510" i="3" s="1"/>
  <c r="O358" i="3"/>
  <c r="O402" i="3"/>
  <c r="O323" i="3"/>
  <c r="O316" i="3"/>
  <c r="Q243" i="4"/>
  <c r="O187" i="3"/>
  <c r="O232" i="3"/>
  <c r="Q259" i="4"/>
  <c r="O391" i="3"/>
  <c r="T60" i="4"/>
  <c r="O469" i="3"/>
  <c r="O457" i="3"/>
  <c r="O471" i="3"/>
  <c r="Q254" i="4"/>
  <c r="O440" i="3"/>
  <c r="O485" i="3"/>
  <c r="O355" i="3"/>
  <c r="R229" i="4"/>
  <c r="R128" i="3"/>
  <c r="O188" i="3"/>
  <c r="O193" i="3" s="1"/>
  <c r="O382" i="3"/>
  <c r="Q188" i="4"/>
  <c r="O319" i="3"/>
  <c r="O237" i="3"/>
  <c r="O177" i="3"/>
  <c r="O190" i="3"/>
  <c r="M375" i="3"/>
  <c r="O15" i="5"/>
  <c r="O238" i="3"/>
  <c r="O219" i="3"/>
  <c r="O178" i="3"/>
  <c r="AV84" i="3"/>
  <c r="R133" i="3"/>
  <c r="Q189" i="4"/>
  <c r="Q155" i="4"/>
  <c r="O196" i="3"/>
  <c r="T106" i="4"/>
  <c r="AV133" i="3"/>
  <c r="O537" i="3"/>
  <c r="Q163" i="4"/>
  <c r="O306" i="3"/>
  <c r="Q249" i="4"/>
  <c r="T61" i="4"/>
  <c r="P292" i="3"/>
  <c r="O434" i="3"/>
  <c r="N436" i="3" s="1"/>
  <c r="O458" i="3"/>
  <c r="O203" i="3"/>
  <c r="P278" i="3"/>
  <c r="O335" i="3"/>
  <c r="O264" i="3"/>
  <c r="T110" i="4"/>
  <c r="AV106" i="3"/>
  <c r="O481" i="3"/>
  <c r="T83" i="4"/>
  <c r="O324" i="3"/>
  <c r="R106" i="3"/>
  <c r="Q202" i="4"/>
  <c r="Q260" i="4"/>
  <c r="O251" i="3"/>
  <c r="O505" i="3"/>
  <c r="N508" i="3" s="1"/>
  <c r="Q244" i="4"/>
  <c r="R129" i="3"/>
  <c r="O401" i="3"/>
  <c r="N407" i="3" s="1"/>
  <c r="R230" i="4"/>
  <c r="Q175" i="4"/>
  <c r="Q272" i="4"/>
  <c r="R216" i="4"/>
  <c r="O353" i="3"/>
  <c r="O379" i="3"/>
  <c r="O317" i="3"/>
  <c r="O371" i="3"/>
  <c r="Q255" i="4"/>
  <c r="Q51" i="3"/>
  <c r="P52" i="3"/>
  <c r="H513" i="3" l="1"/>
  <c r="M380" i="3"/>
  <c r="M383" i="3" s="1"/>
  <c r="L390" i="3"/>
  <c r="L393" i="3" s="1"/>
  <c r="L509" i="3"/>
  <c r="L506" i="3" s="1"/>
  <c r="L530" i="3" s="1"/>
  <c r="L532" i="3" s="1"/>
  <c r="M308" i="3"/>
  <c r="M235" i="3"/>
  <c r="M239" i="3" s="1"/>
  <c r="M244" i="3" s="1"/>
  <c r="M246" i="3" s="1"/>
  <c r="M509" i="3"/>
  <c r="K538" i="3"/>
  <c r="K540" i="3" s="1"/>
  <c r="J470" i="3"/>
  <c r="J473" i="3" s="1"/>
  <c r="J515" i="3" s="1"/>
  <c r="H474" i="3"/>
  <c r="H468" i="3" s="1"/>
  <c r="J437" i="3"/>
  <c r="J444" i="3" s="1"/>
  <c r="J446" i="3" s="1"/>
  <c r="J246" i="3"/>
  <c r="O221" i="3"/>
  <c r="O242" i="3" s="1"/>
  <c r="K539" i="3"/>
  <c r="K541" i="3" s="1"/>
  <c r="L246" i="3"/>
  <c r="L437" i="3"/>
  <c r="N223" i="3"/>
  <c r="N241" i="3" s="1"/>
  <c r="N234" i="3"/>
  <c r="N308" i="3" s="1"/>
  <c r="L470" i="3"/>
  <c r="AW85" i="3"/>
  <c r="M23" i="5"/>
  <c r="N21" i="5"/>
  <c r="N22" i="5" s="1"/>
  <c r="P75" i="3"/>
  <c r="P76" i="3" s="1"/>
  <c r="O531" i="3"/>
  <c r="O233" i="3"/>
  <c r="P54" i="3"/>
  <c r="P233" i="3" s="1"/>
  <c r="K395" i="3"/>
  <c r="K397" i="3" s="1"/>
  <c r="K514" i="3" s="1"/>
  <c r="J380" i="3"/>
  <c r="J383" i="3" s="1"/>
  <c r="J390" i="3"/>
  <c r="J393" i="3" s="1"/>
  <c r="G444" i="3"/>
  <c r="G446" i="3" s="1"/>
  <c r="I395" i="3"/>
  <c r="Q47" i="4"/>
  <c r="Q40" i="4"/>
  <c r="Q39" i="4" s="1"/>
  <c r="Q46" i="4" s="1"/>
  <c r="Q52" i="4" s="1"/>
  <c r="Q53" i="4"/>
  <c r="N347" i="3"/>
  <c r="N350" i="3" s="1"/>
  <c r="F329" i="3"/>
  <c r="F330" i="3" s="1"/>
  <c r="F328" i="3"/>
  <c r="O517" i="3"/>
  <c r="N406" i="3"/>
  <c r="N191" i="3"/>
  <c r="L385" i="3"/>
  <c r="L388" i="3" s="1"/>
  <c r="L435" i="3"/>
  <c r="L373" i="3"/>
  <c r="L464" i="3" s="1"/>
  <c r="P36" i="3"/>
  <c r="G325" i="3" s="1"/>
  <c r="F326" i="3"/>
  <c r="F327" i="3" s="1"/>
  <c r="M372" i="3"/>
  <c r="M404" i="3" s="1"/>
  <c r="M368" i="3"/>
  <c r="M487" i="3" s="1"/>
  <c r="M376" i="3"/>
  <c r="M507" i="3"/>
  <c r="N365" i="3"/>
  <c r="N368" i="3" s="1"/>
  <c r="O192" i="3"/>
  <c r="O511" i="3"/>
  <c r="N374" i="3"/>
  <c r="N507" i="3" s="1"/>
  <c r="O346" i="3"/>
  <c r="O348" i="3" s="1"/>
  <c r="O349" i="3" s="1"/>
  <c r="M350" i="3"/>
  <c r="O243" i="3"/>
  <c r="K445" i="3"/>
  <c r="K447" i="3" s="1"/>
  <c r="K444" i="3"/>
  <c r="K460" i="3"/>
  <c r="K473" i="3"/>
  <c r="O394" i="3"/>
  <c r="O364" i="3"/>
  <c r="O384" i="3"/>
  <c r="K499" i="3"/>
  <c r="O216" i="3"/>
  <c r="O189" i="3"/>
  <c r="O191" i="3" s="1"/>
  <c r="T83" i="3"/>
  <c r="AX86" i="3" s="1"/>
  <c r="Q70" i="3"/>
  <c r="Q65" i="3"/>
  <c r="Q53" i="3"/>
  <c r="T84" i="3"/>
  <c r="R59" i="3"/>
  <c r="O20" i="5"/>
  <c r="O309" i="3"/>
  <c r="O310" i="3" s="1"/>
  <c r="O311" i="3" s="1"/>
  <c r="O438" i="3"/>
  <c r="P15" i="5"/>
  <c r="AW84" i="3"/>
  <c r="P401" i="3"/>
  <c r="O407" i="3" s="1"/>
  <c r="R163" i="4"/>
  <c r="R244" i="4"/>
  <c r="P219" i="3"/>
  <c r="P196" i="3"/>
  <c r="S106" i="3"/>
  <c r="P481" i="3"/>
  <c r="R202" i="4"/>
  <c r="U61" i="4"/>
  <c r="P306" i="3"/>
  <c r="P537" i="3"/>
  <c r="R255" i="4"/>
  <c r="P335" i="3"/>
  <c r="S133" i="3"/>
  <c r="R175" i="4"/>
  <c r="P317" i="3"/>
  <c r="U110" i="4"/>
  <c r="P379" i="3"/>
  <c r="P324" i="3"/>
  <c r="P251" i="3"/>
  <c r="Q292" i="3"/>
  <c r="P203" i="3"/>
  <c r="U83" i="4"/>
  <c r="P434" i="3"/>
  <c r="O436" i="3" s="1"/>
  <c r="P264" i="3"/>
  <c r="S230" i="4"/>
  <c r="AW133" i="3"/>
  <c r="P458" i="3"/>
  <c r="P353" i="3"/>
  <c r="P238" i="3"/>
  <c r="AW106" i="3"/>
  <c r="S129" i="3"/>
  <c r="S216" i="4"/>
  <c r="R189" i="4"/>
  <c r="R260" i="4"/>
  <c r="R249" i="4"/>
  <c r="Q278" i="3"/>
  <c r="R155" i="4"/>
  <c r="P505" i="3"/>
  <c r="O508" i="3" s="1"/>
  <c r="U106" i="4"/>
  <c r="P178" i="3"/>
  <c r="R272" i="4"/>
  <c r="P371" i="3"/>
  <c r="N367" i="3"/>
  <c r="N372" i="3" s="1"/>
  <c r="N376" i="3"/>
  <c r="O403" i="3"/>
  <c r="L483" i="3"/>
  <c r="L496" i="3"/>
  <c r="L491" i="3" s="1"/>
  <c r="P14" i="5"/>
  <c r="P342" i="3"/>
  <c r="P337" i="3"/>
  <c r="R254" i="4"/>
  <c r="P472" i="3"/>
  <c r="AW132" i="3"/>
  <c r="AW83" i="3"/>
  <c r="P392" i="3"/>
  <c r="P343" i="3"/>
  <c r="P318" i="3"/>
  <c r="P518" i="3"/>
  <c r="P323" i="3"/>
  <c r="P391" i="3"/>
  <c r="P402" i="3"/>
  <c r="P352" i="3"/>
  <c r="P232" i="3"/>
  <c r="P526" i="3"/>
  <c r="P382" i="3"/>
  <c r="P536" i="3"/>
  <c r="P307" i="3"/>
  <c r="P309" i="3" s="1"/>
  <c r="P310" i="3" s="1"/>
  <c r="P311" i="3" s="1"/>
  <c r="P484" i="3"/>
  <c r="P338" i="3"/>
  <c r="P495" i="3"/>
  <c r="P362" i="3"/>
  <c r="S128" i="3"/>
  <c r="P480" i="3"/>
  <c r="P485" i="3"/>
  <c r="P471" i="3"/>
  <c r="P359" i="3"/>
  <c r="P363" i="3"/>
  <c r="P320" i="3"/>
  <c r="P442" i="3"/>
  <c r="AW105" i="3"/>
  <c r="P354" i="3"/>
  <c r="P341" i="3"/>
  <c r="P516" i="3"/>
  <c r="S105" i="3"/>
  <c r="P467" i="3"/>
  <c r="P358" i="3"/>
  <c r="P187" i="3"/>
  <c r="P469" i="3"/>
  <c r="P381" i="3"/>
  <c r="P218" i="3"/>
  <c r="P512" i="3"/>
  <c r="R248" i="4"/>
  <c r="P339" i="3"/>
  <c r="P356" i="3"/>
  <c r="P213" i="3"/>
  <c r="P316" i="3"/>
  <c r="R271" i="4"/>
  <c r="Q291" i="3"/>
  <c r="P443" i="3"/>
  <c r="P527" i="3"/>
  <c r="P486" i="3"/>
  <c r="U82" i="4"/>
  <c r="P378" i="3"/>
  <c r="P190" i="3"/>
  <c r="P250" i="3"/>
  <c r="P355" i="3"/>
  <c r="P360" i="3"/>
  <c r="P387" i="3"/>
  <c r="U60" i="4"/>
  <c r="P370" i="3"/>
  <c r="P263" i="3"/>
  <c r="R174" i="4"/>
  <c r="P344" i="3"/>
  <c r="P305" i="3"/>
  <c r="P440" i="3"/>
  <c r="R188" i="4"/>
  <c r="P504" i="3"/>
  <c r="P510" i="3" s="1"/>
  <c r="P319" i="3"/>
  <c r="P441" i="3"/>
  <c r="P462" i="3"/>
  <c r="P177" i="3"/>
  <c r="P357" i="3"/>
  <c r="P336" i="3"/>
  <c r="P220" i="3"/>
  <c r="S215" i="4"/>
  <c r="P463" i="3"/>
  <c r="P237" i="3"/>
  <c r="S132" i="3"/>
  <c r="AW135" i="3" s="1"/>
  <c r="P361" i="3"/>
  <c r="P340" i="3"/>
  <c r="P400" i="3"/>
  <c r="R162" i="4"/>
  <c r="R173" i="4" s="1"/>
  <c r="P457" i="3"/>
  <c r="P195" i="3"/>
  <c r="R154" i="4"/>
  <c r="S229" i="4"/>
  <c r="P222" i="3"/>
  <c r="P202" i="3"/>
  <c r="U105" i="4"/>
  <c r="U109" i="4"/>
  <c r="P492" i="3"/>
  <c r="P494" i="3"/>
  <c r="P433" i="3"/>
  <c r="R201" i="4"/>
  <c r="Q277" i="3"/>
  <c r="P188" i="3"/>
  <c r="P193" i="3" s="1"/>
  <c r="R259" i="4"/>
  <c r="R243" i="4"/>
  <c r="P461" i="3"/>
  <c r="P334" i="3"/>
  <c r="P345" i="3"/>
  <c r="Q52" i="3"/>
  <c r="R51" i="3"/>
  <c r="L538" i="3" l="1"/>
  <c r="L540" i="3" s="1"/>
  <c r="L539" i="3"/>
  <c r="L541" i="3" s="1"/>
  <c r="L395" i="3"/>
  <c r="L397" i="3" s="1"/>
  <c r="L514" i="3" s="1"/>
  <c r="M539" i="3"/>
  <c r="M541" i="3" s="1"/>
  <c r="M405" i="3"/>
  <c r="M437" i="3"/>
  <c r="M493" i="3"/>
  <c r="M496" i="3" s="1"/>
  <c r="M491" i="3" s="1"/>
  <c r="M470" i="3"/>
  <c r="O234" i="3"/>
  <c r="O308" i="3" s="1"/>
  <c r="J445" i="3"/>
  <c r="J447" i="3" s="1"/>
  <c r="L473" i="3"/>
  <c r="L515" i="3" s="1"/>
  <c r="L445" i="3"/>
  <c r="L447" i="3" s="1"/>
  <c r="O223" i="3"/>
  <c r="O241" i="3" s="1"/>
  <c r="N240" i="3"/>
  <c r="N245" i="3" s="1"/>
  <c r="N380" i="3" s="1"/>
  <c r="N383" i="3" s="1"/>
  <c r="N235" i="3"/>
  <c r="N239" i="3" s="1"/>
  <c r="N244" i="3" s="1"/>
  <c r="N405" i="3" s="1"/>
  <c r="P221" i="3"/>
  <c r="P242" i="3" s="1"/>
  <c r="AX85" i="3"/>
  <c r="P214" i="3"/>
  <c r="P215" i="3" s="1"/>
  <c r="P216" i="3" s="1"/>
  <c r="O21" i="5"/>
  <c r="O22" i="5" s="1"/>
  <c r="Q75" i="3"/>
  <c r="Q76" i="3" s="1"/>
  <c r="N23" i="5"/>
  <c r="P531" i="3"/>
  <c r="Q54" i="3"/>
  <c r="Q214" i="3" s="1"/>
  <c r="Q215" i="3" s="1"/>
  <c r="J395" i="3"/>
  <c r="J474" i="3" s="1"/>
  <c r="J468" i="3" s="1"/>
  <c r="J476" i="3" s="1"/>
  <c r="I438" i="3"/>
  <c r="I403" i="3"/>
  <c r="I397" i="3"/>
  <c r="I514" i="3" s="1"/>
  <c r="I513" i="3" s="1"/>
  <c r="I474" i="3"/>
  <c r="I468" i="3" s="1"/>
  <c r="R47" i="4"/>
  <c r="R40" i="4"/>
  <c r="R39" i="4" s="1"/>
  <c r="R46" i="4" s="1"/>
  <c r="R52" i="4" s="1"/>
  <c r="R53" i="4"/>
  <c r="O374" i="3"/>
  <c r="O386" i="3" s="1"/>
  <c r="O389" i="3" s="1"/>
  <c r="O396" i="3" s="1"/>
  <c r="G329" i="3"/>
  <c r="G330" i="3" s="1"/>
  <c r="G328" i="3"/>
  <c r="P517" i="3"/>
  <c r="M373" i="3"/>
  <c r="M464" i="3" s="1"/>
  <c r="M460" i="3" s="1"/>
  <c r="M385" i="3"/>
  <c r="M388" i="3" s="1"/>
  <c r="M395" i="3" s="1"/>
  <c r="M397" i="3" s="1"/>
  <c r="M514" i="3" s="1"/>
  <c r="L444" i="3"/>
  <c r="L446" i="3" s="1"/>
  <c r="N375" i="3"/>
  <c r="L460" i="3"/>
  <c r="M506" i="3"/>
  <c r="M530" i="3" s="1"/>
  <c r="M532" i="3" s="1"/>
  <c r="M538" i="3"/>
  <c r="M540" i="3" s="1"/>
  <c r="M435" i="3"/>
  <c r="M444" i="3" s="1"/>
  <c r="M446" i="3" s="1"/>
  <c r="G326" i="3"/>
  <c r="G327" i="3" s="1"/>
  <c r="Q36" i="3"/>
  <c r="H325" i="3" s="1"/>
  <c r="K446" i="3"/>
  <c r="N386" i="3"/>
  <c r="N389" i="3" s="1"/>
  <c r="N396" i="3" s="1"/>
  <c r="P394" i="3"/>
  <c r="P321" i="3"/>
  <c r="P364" i="3"/>
  <c r="P365" i="3" s="1"/>
  <c r="P511" i="3"/>
  <c r="L499" i="3"/>
  <c r="P384" i="3"/>
  <c r="O365" i="3"/>
  <c r="O366" i="3"/>
  <c r="O367" i="3" s="1"/>
  <c r="O372" i="3" s="1"/>
  <c r="O347" i="3"/>
  <c r="O350" i="3" s="1"/>
  <c r="P192" i="3"/>
  <c r="P243" i="3"/>
  <c r="K515" i="3"/>
  <c r="K513" i="3" s="1"/>
  <c r="P346" i="3"/>
  <c r="P347" i="3" s="1"/>
  <c r="O406" i="3"/>
  <c r="O439" i="3"/>
  <c r="P438" i="3"/>
  <c r="P403" i="3"/>
  <c r="N385" i="3"/>
  <c r="N388" i="3" s="1"/>
  <c r="N435" i="3"/>
  <c r="N404" i="3"/>
  <c r="M483" i="3"/>
  <c r="R70" i="3"/>
  <c r="R65" i="3"/>
  <c r="U84" i="3"/>
  <c r="R53" i="3"/>
  <c r="S59" i="3"/>
  <c r="U83" i="3"/>
  <c r="AY86" i="3" s="1"/>
  <c r="N487" i="3"/>
  <c r="N373" i="3"/>
  <c r="N464" i="3" s="1"/>
  <c r="Q15" i="5"/>
  <c r="Q434" i="3"/>
  <c r="P436" i="3" s="1"/>
  <c r="S202" i="4"/>
  <c r="Q317" i="3"/>
  <c r="V83" i="4"/>
  <c r="Q458" i="3"/>
  <c r="T129" i="3"/>
  <c r="Q306" i="3"/>
  <c r="Q324" i="3"/>
  <c r="S260" i="4"/>
  <c r="AX133" i="3"/>
  <c r="R292" i="3"/>
  <c r="Q537" i="3"/>
  <c r="Q353" i="3"/>
  <c r="Q335" i="3"/>
  <c r="Q203" i="3"/>
  <c r="Q178" i="3"/>
  <c r="T133" i="3"/>
  <c r="S244" i="4"/>
  <c r="S155" i="4"/>
  <c r="T230" i="4"/>
  <c r="Q264" i="3"/>
  <c r="Q251" i="3"/>
  <c r="S163" i="4"/>
  <c r="Q196" i="3"/>
  <c r="Q219" i="3"/>
  <c r="S249" i="4"/>
  <c r="S175" i="4"/>
  <c r="T216" i="4"/>
  <c r="AX84" i="3"/>
  <c r="Q371" i="3"/>
  <c r="Q505" i="3"/>
  <c r="P508" i="3" s="1"/>
  <c r="Q401" i="3"/>
  <c r="P407" i="3" s="1"/>
  <c r="V106" i="4"/>
  <c r="AX106" i="3"/>
  <c r="V110" i="4"/>
  <c r="Q238" i="3"/>
  <c r="S255" i="4"/>
  <c r="Q481" i="3"/>
  <c r="S272" i="4"/>
  <c r="T106" i="3"/>
  <c r="V61" i="4"/>
  <c r="Q379" i="3"/>
  <c r="R278" i="3"/>
  <c r="S189" i="4"/>
  <c r="P189" i="3"/>
  <c r="P191" i="3" s="1"/>
  <c r="P20" i="5"/>
  <c r="Q14" i="5"/>
  <c r="Q344" i="3"/>
  <c r="Q471" i="3"/>
  <c r="Q402" i="3"/>
  <c r="Q305" i="3"/>
  <c r="Q190" i="3"/>
  <c r="Q345" i="3"/>
  <c r="Q343" i="3"/>
  <c r="Q461" i="3"/>
  <c r="S201" i="4"/>
  <c r="Q263" i="3"/>
  <c r="Q457" i="3"/>
  <c r="Q391" i="3"/>
  <c r="Q232" i="3"/>
  <c r="Q354" i="3"/>
  <c r="Q323" i="3"/>
  <c r="Q316" i="3"/>
  <c r="V105" i="4"/>
  <c r="Q526" i="3"/>
  <c r="Q381" i="3"/>
  <c r="Q355" i="3"/>
  <c r="S188" i="4"/>
  <c r="Q527" i="3"/>
  <c r="S243" i="4"/>
  <c r="Q352" i="3"/>
  <c r="Q341" i="3"/>
  <c r="Q363" i="3"/>
  <c r="Q320" i="3"/>
  <c r="AX105" i="3"/>
  <c r="AX132" i="3"/>
  <c r="Q494" i="3"/>
  <c r="Q188" i="3"/>
  <c r="Q193" i="3" s="1"/>
  <c r="Q359" i="3"/>
  <c r="V82" i="4"/>
  <c r="Q480" i="3"/>
  <c r="S248" i="4"/>
  <c r="S174" i="4"/>
  <c r="Q338" i="3"/>
  <c r="Q518" i="3"/>
  <c r="Q512" i="3"/>
  <c r="Q382" i="3"/>
  <c r="S259" i="4"/>
  <c r="AX83" i="3"/>
  <c r="Q362" i="3"/>
  <c r="Q492" i="3"/>
  <c r="Q339" i="3"/>
  <c r="Q370" i="3"/>
  <c r="Q400" i="3"/>
  <c r="Q403" i="3" s="1"/>
  <c r="Q433" i="3"/>
  <c r="Q438" i="3" s="1"/>
  <c r="Q504" i="3"/>
  <c r="Q510" i="3" s="1"/>
  <c r="Q356" i="3"/>
  <c r="Q319" i="3"/>
  <c r="Q250" i="3"/>
  <c r="Q440" i="3"/>
  <c r="Q536" i="3"/>
  <c r="Q202" i="3"/>
  <c r="Q334" i="3"/>
  <c r="R291" i="3"/>
  <c r="S271" i="4"/>
  <c r="T128" i="3"/>
  <c r="Q467" i="3"/>
  <c r="Q463" i="3"/>
  <c r="T229" i="4"/>
  <c r="Q213" i="3"/>
  <c r="Q358" i="3"/>
  <c r="Q387" i="3"/>
  <c r="S254" i="4"/>
  <c r="V109" i="4"/>
  <c r="S154" i="4"/>
  <c r="Q195" i="3"/>
  <c r="Q361" i="3"/>
  <c r="Q187" i="3"/>
  <c r="Q378" i="3"/>
  <c r="Q484" i="3"/>
  <c r="Q495" i="3"/>
  <c r="T132" i="3"/>
  <c r="AX135" i="3" s="1"/>
  <c r="Q360" i="3"/>
  <c r="Q222" i="3"/>
  <c r="Q336" i="3"/>
  <c r="T215" i="4"/>
  <c r="V60" i="4"/>
  <c r="Q443" i="3"/>
  <c r="Q177" i="3"/>
  <c r="Q442" i="3"/>
  <c r="Q307" i="3"/>
  <c r="Q309" i="3" s="1"/>
  <c r="Q310" i="3" s="1"/>
  <c r="Q311" i="3" s="1"/>
  <c r="Q392" i="3"/>
  <c r="Q318" i="3"/>
  <c r="Q441" i="3"/>
  <c r="Q218" i="3"/>
  <c r="Q462" i="3"/>
  <c r="Q357" i="3"/>
  <c r="S162" i="4"/>
  <c r="S173" i="4" s="1"/>
  <c r="Q516" i="3"/>
  <c r="T105" i="3"/>
  <c r="Q340" i="3"/>
  <c r="Q486" i="3"/>
  <c r="Q472" i="3"/>
  <c r="Q237" i="3"/>
  <c r="Q220" i="3"/>
  <c r="Q469" i="3"/>
  <c r="Q342" i="3"/>
  <c r="Q337" i="3"/>
  <c r="R277" i="3"/>
  <c r="Q485" i="3"/>
  <c r="S51" i="3"/>
  <c r="R52" i="3"/>
  <c r="L474" i="3" l="1"/>
  <c r="L468" i="3" s="1"/>
  <c r="L476" i="3" s="1"/>
  <c r="O235" i="3"/>
  <c r="O239" i="3" s="1"/>
  <c r="O244" i="3" s="1"/>
  <c r="O405" i="3" s="1"/>
  <c r="N470" i="3"/>
  <c r="N473" i="3" s="1"/>
  <c r="N515" i="3" s="1"/>
  <c r="O240" i="3"/>
  <c r="O245" i="3" s="1"/>
  <c r="O390" i="3" s="1"/>
  <c r="O393" i="3" s="1"/>
  <c r="L513" i="3"/>
  <c r="N437" i="3"/>
  <c r="N444" i="3" s="1"/>
  <c r="N446" i="3" s="1"/>
  <c r="N493" i="3"/>
  <c r="N496" i="3" s="1"/>
  <c r="N491" i="3" s="1"/>
  <c r="N246" i="3"/>
  <c r="N509" i="3"/>
  <c r="N539" i="3" s="1"/>
  <c r="N541" i="3" s="1"/>
  <c r="Q221" i="3"/>
  <c r="Q242" i="3" s="1"/>
  <c r="N390" i="3"/>
  <c r="N393" i="3" s="1"/>
  <c r="N395" i="3" s="1"/>
  <c r="N397" i="3" s="1"/>
  <c r="P223" i="3"/>
  <c r="P241" i="3" s="1"/>
  <c r="P234" i="3"/>
  <c r="P235" i="3" s="1"/>
  <c r="P239" i="3" s="1"/>
  <c r="AY85" i="3"/>
  <c r="O23" i="5"/>
  <c r="P21" i="5"/>
  <c r="P22" i="5" s="1"/>
  <c r="R75" i="3"/>
  <c r="R76" i="3" s="1"/>
  <c r="Q531" i="3"/>
  <c r="Q233" i="3"/>
  <c r="R54" i="3"/>
  <c r="R214" i="3" s="1"/>
  <c r="R215" i="3" s="1"/>
  <c r="J397" i="3"/>
  <c r="J514" i="3" s="1"/>
  <c r="J513" i="3" s="1"/>
  <c r="K474" i="3"/>
  <c r="K468" i="3" s="1"/>
  <c r="K476" i="3" s="1"/>
  <c r="I444" i="3"/>
  <c r="I446" i="3" s="1"/>
  <c r="S47" i="4"/>
  <c r="S40" i="4"/>
  <c r="S39" i="4" s="1"/>
  <c r="S46" i="4" s="1"/>
  <c r="S52" i="4" s="1"/>
  <c r="S53" i="4"/>
  <c r="O507" i="3"/>
  <c r="Q517" i="3"/>
  <c r="M474" i="3"/>
  <c r="M473" i="3"/>
  <c r="M515" i="3" s="1"/>
  <c r="M513" i="3" s="1"/>
  <c r="H329" i="3"/>
  <c r="H330" i="3" s="1"/>
  <c r="H328" i="3"/>
  <c r="O376" i="3"/>
  <c r="P366" i="3"/>
  <c r="P368" i="3" s="1"/>
  <c r="P487" i="3" s="1"/>
  <c r="M445" i="3"/>
  <c r="M447" i="3" s="1"/>
  <c r="R36" i="3"/>
  <c r="I325" i="3" s="1"/>
  <c r="H326" i="3"/>
  <c r="H327" i="3" s="1"/>
  <c r="Q384" i="3"/>
  <c r="Q192" i="3"/>
  <c r="Q189" i="3"/>
  <c r="Q439" i="3" s="1"/>
  <c r="O368" i="3"/>
  <c r="O487" i="3" s="1"/>
  <c r="O375" i="3"/>
  <c r="Q511" i="3"/>
  <c r="Q346" i="3"/>
  <c r="Q216" i="3"/>
  <c r="M499" i="3"/>
  <c r="P374" i="3"/>
  <c r="P507" i="3" s="1"/>
  <c r="P348" i="3"/>
  <c r="P349" i="3" s="1"/>
  <c r="Q243" i="3"/>
  <c r="Q364" i="3"/>
  <c r="Q365" i="3" s="1"/>
  <c r="P439" i="3"/>
  <c r="N460" i="3"/>
  <c r="P406" i="3"/>
  <c r="Q20" i="5"/>
  <c r="N483" i="3"/>
  <c r="O385" i="3"/>
  <c r="O388" i="3" s="1"/>
  <c r="O404" i="3"/>
  <c r="O435" i="3"/>
  <c r="R14" i="5"/>
  <c r="R354" i="3"/>
  <c r="R360" i="3"/>
  <c r="R341" i="3"/>
  <c r="R442" i="3"/>
  <c r="R443" i="3"/>
  <c r="R469" i="3"/>
  <c r="T174" i="4"/>
  <c r="R370" i="3"/>
  <c r="R340" i="3"/>
  <c r="R526" i="3"/>
  <c r="R492" i="3"/>
  <c r="R516" i="3"/>
  <c r="T243" i="4"/>
  <c r="W60" i="4"/>
  <c r="R362" i="3"/>
  <c r="R345" i="3"/>
  <c r="R187" i="3"/>
  <c r="R334" i="3"/>
  <c r="R305" i="3"/>
  <c r="R462" i="3"/>
  <c r="R495" i="3"/>
  <c r="R237" i="3"/>
  <c r="R220" i="3"/>
  <c r="R480" i="3"/>
  <c r="R195" i="3"/>
  <c r="R527" i="3"/>
  <c r="W109" i="4"/>
  <c r="R336" i="3"/>
  <c r="R400" i="3"/>
  <c r="R263" i="3"/>
  <c r="R463" i="3"/>
  <c r="R323" i="3"/>
  <c r="R361" i="3"/>
  <c r="T254" i="4"/>
  <c r="U105" i="3"/>
  <c r="R457" i="3"/>
  <c r="R512" i="3"/>
  <c r="R338" i="3"/>
  <c r="S277" i="3"/>
  <c r="R213" i="3"/>
  <c r="R352" i="3"/>
  <c r="R355" i="3"/>
  <c r="R387" i="3"/>
  <c r="R202" i="3"/>
  <c r="R392" i="3"/>
  <c r="R222" i="3"/>
  <c r="R494" i="3"/>
  <c r="S291" i="3"/>
  <c r="R486" i="3"/>
  <c r="R461" i="3"/>
  <c r="R391" i="3"/>
  <c r="R467" i="3"/>
  <c r="R343" i="3"/>
  <c r="R518" i="3"/>
  <c r="R190" i="3"/>
  <c r="AY105" i="3"/>
  <c r="T188" i="4"/>
  <c r="AY83" i="3"/>
  <c r="AY132" i="3"/>
  <c r="R358" i="3"/>
  <c r="R342" i="3"/>
  <c r="R433" i="3"/>
  <c r="R378" i="3"/>
  <c r="R307" i="3"/>
  <c r="R309" i="3" s="1"/>
  <c r="R310" i="3" s="1"/>
  <c r="R311" i="3" s="1"/>
  <c r="R441" i="3"/>
  <c r="R250" i="3"/>
  <c r="R359" i="3"/>
  <c r="R504" i="3"/>
  <c r="R510" i="3" s="1"/>
  <c r="R440" i="3"/>
  <c r="R382" i="3"/>
  <c r="R188" i="3"/>
  <c r="R193" i="3" s="1"/>
  <c r="R485" i="3"/>
  <c r="R472" i="3"/>
  <c r="R316" i="3"/>
  <c r="R402" i="3"/>
  <c r="R320" i="3"/>
  <c r="W105" i="4"/>
  <c r="U215" i="4"/>
  <c r="T154" i="4"/>
  <c r="R319" i="3"/>
  <c r="T248" i="4"/>
  <c r="R381" i="3"/>
  <c r="R337" i="3"/>
  <c r="R484" i="3"/>
  <c r="T271" i="4"/>
  <c r="R344" i="3"/>
  <c r="T162" i="4"/>
  <c r="T173" i="4" s="1"/>
  <c r="R177" i="3"/>
  <c r="T259" i="4"/>
  <c r="U229" i="4"/>
  <c r="W82" i="4"/>
  <c r="R357" i="3"/>
  <c r="U132" i="3"/>
  <c r="AY135" i="3" s="1"/>
  <c r="R232" i="3"/>
  <c r="T201" i="4"/>
  <c r="U128" i="3"/>
  <c r="R318" i="3"/>
  <c r="R471" i="3"/>
  <c r="R363" i="3"/>
  <c r="R218" i="3"/>
  <c r="R536" i="3"/>
  <c r="R339" i="3"/>
  <c r="R356" i="3"/>
  <c r="R15" i="5"/>
  <c r="T175" i="4"/>
  <c r="R196" i="3"/>
  <c r="R306" i="3"/>
  <c r="T202" i="4"/>
  <c r="T260" i="4"/>
  <c r="AY106" i="3"/>
  <c r="S278" i="3"/>
  <c r="R178" i="3"/>
  <c r="R401" i="3"/>
  <c r="Q407" i="3" s="1"/>
  <c r="R481" i="3"/>
  <c r="U133" i="3"/>
  <c r="T272" i="4"/>
  <c r="R371" i="3"/>
  <c r="AY84" i="3"/>
  <c r="T249" i="4"/>
  <c r="U129" i="3"/>
  <c r="U106" i="3"/>
  <c r="R264" i="3"/>
  <c r="U216" i="4"/>
  <c r="T255" i="4"/>
  <c r="R219" i="3"/>
  <c r="W106" i="4"/>
  <c r="T244" i="4"/>
  <c r="U230" i="4"/>
  <c r="R324" i="3"/>
  <c r="R458" i="3"/>
  <c r="R379" i="3"/>
  <c r="R335" i="3"/>
  <c r="AY133" i="3"/>
  <c r="W83" i="4"/>
  <c r="T189" i="4"/>
  <c r="R238" i="3"/>
  <c r="W61" i="4"/>
  <c r="R353" i="3"/>
  <c r="T155" i="4"/>
  <c r="R317" i="3"/>
  <c r="R537" i="3"/>
  <c r="T163" i="4"/>
  <c r="R203" i="3"/>
  <c r="W110" i="4"/>
  <c r="R251" i="3"/>
  <c r="R434" i="3"/>
  <c r="Q436" i="3" s="1"/>
  <c r="S292" i="3"/>
  <c r="R505" i="3"/>
  <c r="Q508" i="3" s="1"/>
  <c r="Q321" i="3"/>
  <c r="Q394" i="3"/>
  <c r="V83" i="3"/>
  <c r="AZ86" i="3" s="1"/>
  <c r="V84" i="3"/>
  <c r="T59" i="3"/>
  <c r="S65" i="3"/>
  <c r="S53" i="3"/>
  <c r="S70" i="3"/>
  <c r="S75" i="3"/>
  <c r="S76" i="3" s="1"/>
  <c r="P375" i="3"/>
  <c r="T51" i="3"/>
  <c r="S52" i="3"/>
  <c r="O380" i="3" l="1"/>
  <c r="O383" i="3" s="1"/>
  <c r="O509" i="3"/>
  <c r="O538" i="3" s="1"/>
  <c r="O540" i="3" s="1"/>
  <c r="Q223" i="3"/>
  <c r="Q241" i="3" s="1"/>
  <c r="O493" i="3"/>
  <c r="O496" i="3" s="1"/>
  <c r="O491" i="3" s="1"/>
  <c r="N445" i="3"/>
  <c r="N447" i="3" s="1"/>
  <c r="Q234" i="3"/>
  <c r="Q308" i="3" s="1"/>
  <c r="N506" i="3"/>
  <c r="N530" i="3" s="1"/>
  <c r="N532" i="3" s="1"/>
  <c r="O437" i="3"/>
  <c r="O444" i="3" s="1"/>
  <c r="O446" i="3" s="1"/>
  <c r="O470" i="3"/>
  <c r="O246" i="3"/>
  <c r="N538" i="3"/>
  <c r="N540" i="3" s="1"/>
  <c r="R221" i="3"/>
  <c r="R242" i="3" s="1"/>
  <c r="N514" i="3"/>
  <c r="N513" i="3" s="1"/>
  <c r="P244" i="3"/>
  <c r="P437" i="3" s="1"/>
  <c r="P308" i="3"/>
  <c r="P240" i="3"/>
  <c r="P245" i="3" s="1"/>
  <c r="P509" i="3" s="1"/>
  <c r="P539" i="3" s="1"/>
  <c r="P541" i="3" s="1"/>
  <c r="P493" i="3"/>
  <c r="P496" i="3" s="1"/>
  <c r="P491" i="3" s="1"/>
  <c r="AZ85" i="3"/>
  <c r="S54" i="3"/>
  <c r="S214" i="3" s="1"/>
  <c r="S215" i="3" s="1"/>
  <c r="Q21" i="5"/>
  <c r="Q22" i="5" s="1"/>
  <c r="P23" i="5"/>
  <c r="N474" i="3"/>
  <c r="N468" i="3" s="1"/>
  <c r="N476" i="3" s="1"/>
  <c r="R531" i="3"/>
  <c r="R233" i="3"/>
  <c r="T47" i="4"/>
  <c r="T40" i="4"/>
  <c r="T39" i="4" s="1"/>
  <c r="T46" i="4" s="1"/>
  <c r="T52" i="4" s="1"/>
  <c r="T53" i="4"/>
  <c r="M468" i="3"/>
  <c r="M476" i="3" s="1"/>
  <c r="I329" i="3"/>
  <c r="I330" i="3" s="1"/>
  <c r="I328" i="3"/>
  <c r="R517" i="3"/>
  <c r="P367" i="3"/>
  <c r="P372" i="3" s="1"/>
  <c r="P435" i="3" s="1"/>
  <c r="O373" i="3"/>
  <c r="O464" i="3" s="1"/>
  <c r="O460" i="3" s="1"/>
  <c r="O395" i="3"/>
  <c r="O397" i="3" s="1"/>
  <c r="R192" i="3"/>
  <c r="I326" i="3"/>
  <c r="I327" i="3" s="1"/>
  <c r="S36" i="3"/>
  <c r="J325" i="3" s="1"/>
  <c r="Q406" i="3"/>
  <c r="P376" i="3"/>
  <c r="Q191" i="3"/>
  <c r="P386" i="3"/>
  <c r="P389" i="3" s="1"/>
  <c r="P396" i="3" s="1"/>
  <c r="Q374" i="3"/>
  <c r="Q386" i="3" s="1"/>
  <c r="Q389" i="3" s="1"/>
  <c r="Q396" i="3" s="1"/>
  <c r="Q348" i="3"/>
  <c r="Q349" i="3" s="1"/>
  <c r="Q347" i="3"/>
  <c r="Q375" i="3" s="1"/>
  <c r="Q366" i="3"/>
  <c r="Q368" i="3" s="1"/>
  <c r="R243" i="3"/>
  <c r="R394" i="3"/>
  <c r="R216" i="3"/>
  <c r="R511" i="3"/>
  <c r="R189" i="3"/>
  <c r="R439" i="3" s="1"/>
  <c r="R346" i="3"/>
  <c r="R348" i="3" s="1"/>
  <c r="P350" i="3"/>
  <c r="P373" i="3" s="1"/>
  <c r="P464" i="3" s="1"/>
  <c r="P460" i="3" s="1"/>
  <c r="R364" i="3"/>
  <c r="R365" i="3" s="1"/>
  <c r="T75" i="3"/>
  <c r="T76" i="3" s="1"/>
  <c r="W83" i="3"/>
  <c r="BA86" i="3" s="1"/>
  <c r="W84" i="3"/>
  <c r="U59" i="3"/>
  <c r="T65" i="3"/>
  <c r="T53" i="3"/>
  <c r="T70" i="3"/>
  <c r="R20" i="5"/>
  <c r="N499" i="3"/>
  <c r="O483" i="3"/>
  <c r="R403" i="3"/>
  <c r="P483" i="3"/>
  <c r="S15" i="5"/>
  <c r="S306" i="3"/>
  <c r="U260" i="4"/>
  <c r="S251" i="3"/>
  <c r="U244" i="4"/>
  <c r="S434" i="3"/>
  <c r="AZ84" i="3"/>
  <c r="U163" i="4"/>
  <c r="S219" i="3"/>
  <c r="V129" i="3"/>
  <c r="V230" i="4"/>
  <c r="U175" i="4"/>
  <c r="U189" i="4"/>
  <c r="S401" i="3"/>
  <c r="X106" i="4"/>
  <c r="X61" i="4"/>
  <c r="S317" i="3"/>
  <c r="S481" i="3"/>
  <c r="T278" i="3"/>
  <c r="S353" i="3"/>
  <c r="U202" i="4"/>
  <c r="S458" i="3"/>
  <c r="U255" i="4"/>
  <c r="U272" i="4"/>
  <c r="U155" i="4"/>
  <c r="S203" i="3"/>
  <c r="X83" i="4"/>
  <c r="S505" i="3"/>
  <c r="S324" i="3"/>
  <c r="V133" i="3"/>
  <c r="S264" i="3"/>
  <c r="S335" i="3"/>
  <c r="U249" i="4"/>
  <c r="X110" i="4"/>
  <c r="AZ106" i="3"/>
  <c r="S537" i="3"/>
  <c r="T292" i="3"/>
  <c r="S238" i="3"/>
  <c r="S178" i="3"/>
  <c r="AZ133" i="3"/>
  <c r="V216" i="4"/>
  <c r="S379" i="3"/>
  <c r="S196" i="3"/>
  <c r="S371" i="3"/>
  <c r="V106" i="3"/>
  <c r="R321" i="3"/>
  <c r="R384" i="3"/>
  <c r="R438" i="3"/>
  <c r="S14" i="5"/>
  <c r="S320" i="3"/>
  <c r="S359" i="3"/>
  <c r="AZ83" i="3"/>
  <c r="S536" i="3"/>
  <c r="S218" i="3"/>
  <c r="S462" i="3"/>
  <c r="S516" i="3"/>
  <c r="S484" i="3"/>
  <c r="U271" i="4"/>
  <c r="S504" i="3"/>
  <c r="S510" i="3" s="1"/>
  <c r="S338" i="3"/>
  <c r="S190" i="3"/>
  <c r="V215" i="4"/>
  <c r="S337" i="3"/>
  <c r="S527" i="3"/>
  <c r="S467" i="3"/>
  <c r="S457" i="3"/>
  <c r="S443" i="3"/>
  <c r="S362" i="3"/>
  <c r="S188" i="3"/>
  <c r="S193" i="3" s="1"/>
  <c r="T277" i="3"/>
  <c r="S177" i="3"/>
  <c r="U254" i="4"/>
  <c r="S341" i="3"/>
  <c r="S202" i="3"/>
  <c r="S472" i="3"/>
  <c r="S442" i="3"/>
  <c r="S316" i="3"/>
  <c r="S518" i="3"/>
  <c r="U188" i="4"/>
  <c r="S512" i="3"/>
  <c r="S334" i="3"/>
  <c r="S469" i="3"/>
  <c r="S480" i="3"/>
  <c r="S340" i="3"/>
  <c r="S232" i="3"/>
  <c r="S392" i="3"/>
  <c r="AZ105" i="3"/>
  <c r="T291" i="3"/>
  <c r="X60" i="4"/>
  <c r="AZ132" i="3"/>
  <c r="X105" i="4"/>
  <c r="S391" i="3"/>
  <c r="X109" i="4"/>
  <c r="S343" i="3"/>
  <c r="S440" i="3"/>
  <c r="S461" i="3"/>
  <c r="S323" i="3"/>
  <c r="S195" i="3"/>
  <c r="S339" i="3"/>
  <c r="S361" i="3"/>
  <c r="V132" i="3"/>
  <c r="AZ135" i="3" s="1"/>
  <c r="S221" i="3" s="1"/>
  <c r="S242" i="3" s="1"/>
  <c r="S494" i="3"/>
  <c r="S381" i="3"/>
  <c r="S526" i="3"/>
  <c r="S305" i="3"/>
  <c r="S360" i="3"/>
  <c r="S400" i="3"/>
  <c r="S403" i="3" s="1"/>
  <c r="S382" i="3"/>
  <c r="U201" i="4"/>
  <c r="S352" i="3"/>
  <c r="S531" i="3"/>
  <c r="S222" i="3"/>
  <c r="S187" i="3"/>
  <c r="S318" i="3"/>
  <c r="S387" i="3"/>
  <c r="S402" i="3"/>
  <c r="S344" i="3"/>
  <c r="V105" i="3"/>
  <c r="S354" i="3"/>
  <c r="S342" i="3"/>
  <c r="S319" i="3"/>
  <c r="S355" i="3"/>
  <c r="V128" i="3"/>
  <c r="S495" i="3"/>
  <c r="S220" i="3"/>
  <c r="S492" i="3"/>
  <c r="V229" i="4"/>
  <c r="X82" i="4"/>
  <c r="U154" i="4"/>
  <c r="S370" i="3"/>
  <c r="U259" i="4"/>
  <c r="S250" i="3"/>
  <c r="S485" i="3"/>
  <c r="U162" i="4"/>
  <c r="U173" i="4" s="1"/>
  <c r="S356" i="3"/>
  <c r="S433" i="3"/>
  <c r="U243" i="4"/>
  <c r="S463" i="3"/>
  <c r="S441" i="3"/>
  <c r="S307" i="3"/>
  <c r="S321" i="3" s="1"/>
  <c r="S336" i="3"/>
  <c r="U174" i="4"/>
  <c r="S213" i="3"/>
  <c r="U248" i="4"/>
  <c r="S471" i="3"/>
  <c r="S378" i="3"/>
  <c r="S237" i="3"/>
  <c r="S263" i="3"/>
  <c r="S358" i="3"/>
  <c r="S357" i="3"/>
  <c r="S486" i="3"/>
  <c r="S363" i="3"/>
  <c r="S345" i="3"/>
  <c r="U51" i="3"/>
  <c r="T52" i="3"/>
  <c r="O445" i="3" l="1"/>
  <c r="O447" i="3" s="1"/>
  <c r="O539" i="3"/>
  <c r="O541" i="3" s="1"/>
  <c r="O506" i="3"/>
  <c r="O530" i="3" s="1"/>
  <c r="O532" i="3" s="1"/>
  <c r="Q235" i="3"/>
  <c r="Q239" i="3" s="1"/>
  <c r="Q244" i="3" s="1"/>
  <c r="Q470" i="3" s="1"/>
  <c r="Q240" i="3"/>
  <c r="Q245" i="3" s="1"/>
  <c r="Q509" i="3" s="1"/>
  <c r="P470" i="3"/>
  <c r="P473" i="3" s="1"/>
  <c r="P515" i="3" s="1"/>
  <c r="P538" i="3"/>
  <c r="P540" i="3" s="1"/>
  <c r="P506" i="3"/>
  <c r="P530" i="3" s="1"/>
  <c r="P532" i="3" s="1"/>
  <c r="O514" i="3"/>
  <c r="R234" i="3"/>
  <c r="R235" i="3" s="1"/>
  <c r="R239" i="3" s="1"/>
  <c r="P405" i="3"/>
  <c r="R223" i="3"/>
  <c r="R241" i="3" s="1"/>
  <c r="P380" i="3"/>
  <c r="P383" i="3" s="1"/>
  <c r="P390" i="3"/>
  <c r="P393" i="3" s="1"/>
  <c r="P246" i="3"/>
  <c r="BA85" i="3"/>
  <c r="S233" i="3"/>
  <c r="S234" i="3" s="1"/>
  <c r="S240" i="3" s="1"/>
  <c r="S245" i="3" s="1"/>
  <c r="T54" i="3"/>
  <c r="R21" i="5"/>
  <c r="R22" i="5" s="1"/>
  <c r="Q23" i="5"/>
  <c r="S517" i="3"/>
  <c r="U47" i="4"/>
  <c r="U53" i="4"/>
  <c r="U40" i="4"/>
  <c r="U39" i="4" s="1"/>
  <c r="U46" i="4" s="1"/>
  <c r="U52" i="4" s="1"/>
  <c r="S325" i="3"/>
  <c r="S329" i="3" s="1"/>
  <c r="S330" i="3" s="1"/>
  <c r="O473" i="3"/>
  <c r="O515" i="3" s="1"/>
  <c r="J329" i="3"/>
  <c r="J330" i="3" s="1"/>
  <c r="J328" i="3"/>
  <c r="S189" i="3"/>
  <c r="S406" i="3" s="1"/>
  <c r="S384" i="3"/>
  <c r="S364" i="3"/>
  <c r="S366" i="3" s="1"/>
  <c r="S243" i="3"/>
  <c r="S346" i="3"/>
  <c r="S348" i="3" s="1"/>
  <c r="S349" i="3" s="1"/>
  <c r="S192" i="3"/>
  <c r="S216" i="3"/>
  <c r="S223" i="3"/>
  <c r="S241" i="3" s="1"/>
  <c r="S394" i="3"/>
  <c r="O474" i="3"/>
  <c r="S511" i="3"/>
  <c r="S438" i="3"/>
  <c r="S309" i="3"/>
  <c r="S310" i="3" s="1"/>
  <c r="S311" i="3" s="1"/>
  <c r="P385" i="3"/>
  <c r="P388" i="3" s="1"/>
  <c r="Q507" i="3"/>
  <c r="T36" i="3"/>
  <c r="K325" i="3" s="1"/>
  <c r="J326" i="3"/>
  <c r="J327" i="3" s="1"/>
  <c r="P404" i="3"/>
  <c r="Q493" i="3"/>
  <c r="Q350" i="3"/>
  <c r="Q373" i="3" s="1"/>
  <c r="Q464" i="3" s="1"/>
  <c r="Q376" i="3"/>
  <c r="Q367" i="3"/>
  <c r="Q372" i="3" s="1"/>
  <c r="Q435" i="3" s="1"/>
  <c r="R406" i="3"/>
  <c r="R191" i="3"/>
  <c r="O499" i="3"/>
  <c r="R374" i="3"/>
  <c r="R507" i="3" s="1"/>
  <c r="R349" i="3"/>
  <c r="R366" i="3"/>
  <c r="R368" i="3" s="1"/>
  <c r="R347" i="3"/>
  <c r="R350" i="3" s="1"/>
  <c r="Q487" i="3"/>
  <c r="T14" i="5"/>
  <c r="T486" i="3"/>
  <c r="T516" i="3"/>
  <c r="V259" i="4"/>
  <c r="T357" i="3"/>
  <c r="Y109" i="4"/>
  <c r="T195" i="3"/>
  <c r="Y105" i="4"/>
  <c r="BA105" i="3"/>
  <c r="T343" i="3"/>
  <c r="T370" i="3"/>
  <c r="T387" i="3"/>
  <c r="T320" i="3"/>
  <c r="T526" i="3"/>
  <c r="T341" i="3"/>
  <c r="T218" i="3"/>
  <c r="V188" i="4"/>
  <c r="T484" i="3"/>
  <c r="T305" i="3"/>
  <c r="W105" i="3"/>
  <c r="U277" i="3"/>
  <c r="T188" i="3"/>
  <c r="T193" i="3" s="1"/>
  <c r="BA83" i="3"/>
  <c r="V243" i="4"/>
  <c r="T512" i="3"/>
  <c r="T402" i="3"/>
  <c r="T342" i="3"/>
  <c r="T344" i="3"/>
  <c r="W229" i="4"/>
  <c r="T307" i="3"/>
  <c r="T309" i="3" s="1"/>
  <c r="T310" i="3" s="1"/>
  <c r="T311" i="3" s="1"/>
  <c r="T222" i="3"/>
  <c r="T504" i="3"/>
  <c r="T510" i="3" s="1"/>
  <c r="T190" i="3"/>
  <c r="T518" i="3"/>
  <c r="T467" i="3"/>
  <c r="T177" i="3"/>
  <c r="V154" i="4"/>
  <c r="T531" i="3"/>
  <c r="T232" i="3"/>
  <c r="T462" i="3"/>
  <c r="T318" i="3"/>
  <c r="V174" i="4"/>
  <c r="T392" i="3"/>
  <c r="T461" i="3"/>
  <c r="T233" i="3"/>
  <c r="T345" i="3"/>
  <c r="T463" i="3"/>
  <c r="T391" i="3"/>
  <c r="T495" i="3"/>
  <c r="W132" i="3"/>
  <c r="BA135" i="3" s="1"/>
  <c r="T221" i="3" s="1"/>
  <c r="T242" i="3" s="1"/>
  <c r="T250" i="3"/>
  <c r="T354" i="3"/>
  <c r="BA132" i="3"/>
  <c r="V201" i="4"/>
  <c r="T202" i="3"/>
  <c r="V248" i="4"/>
  <c r="W128" i="3"/>
  <c r="T480" i="3"/>
  <c r="T360" i="3"/>
  <c r="T213" i="3"/>
  <c r="T340" i="3"/>
  <c r="T494" i="3"/>
  <c r="Y82" i="4"/>
  <c r="T536" i="3"/>
  <c r="T356" i="3"/>
  <c r="T471" i="3"/>
  <c r="T336" i="3"/>
  <c r="V254" i="4"/>
  <c r="T457" i="3"/>
  <c r="T338" i="3"/>
  <c r="Y60" i="4"/>
  <c r="T319" i="3"/>
  <c r="T363" i="3"/>
  <c r="T527" i="3"/>
  <c r="T441" i="3"/>
  <c r="T359" i="3"/>
  <c r="W215" i="4"/>
  <c r="T316" i="3"/>
  <c r="T400" i="3"/>
  <c r="T403" i="3" s="1"/>
  <c r="T378" i="3"/>
  <c r="T492" i="3"/>
  <c r="T381" i="3"/>
  <c r="T355" i="3"/>
  <c r="T382" i="3"/>
  <c r="T472" i="3"/>
  <c r="T440" i="3"/>
  <c r="T443" i="3"/>
  <c r="T362" i="3"/>
  <c r="T187" i="3"/>
  <c r="T352" i="3"/>
  <c r="T263" i="3"/>
  <c r="T339" i="3"/>
  <c r="T334" i="3"/>
  <c r="U291" i="3"/>
  <c r="T337" i="3"/>
  <c r="T442" i="3"/>
  <c r="T433" i="3"/>
  <c r="T438" i="3" s="1"/>
  <c r="T220" i="3"/>
  <c r="T214" i="3"/>
  <c r="T215" i="3" s="1"/>
  <c r="T361" i="3"/>
  <c r="T358" i="3"/>
  <c r="V271" i="4"/>
  <c r="T469" i="3"/>
  <c r="T485" i="3"/>
  <c r="T323" i="3"/>
  <c r="T237" i="3"/>
  <c r="V162" i="4"/>
  <c r="V173" i="4" s="1"/>
  <c r="S20" i="5"/>
  <c r="S21" i="5"/>
  <c r="V59" i="3"/>
  <c r="X83" i="3"/>
  <c r="BB86" i="3" s="1"/>
  <c r="U53" i="3"/>
  <c r="U54" i="3" s="1"/>
  <c r="X84" i="3"/>
  <c r="U70" i="3"/>
  <c r="U75" i="3"/>
  <c r="U76" i="3" s="1"/>
  <c r="U65" i="3"/>
  <c r="P499" i="3"/>
  <c r="P445" i="3"/>
  <c r="P447" i="3" s="1"/>
  <c r="P444" i="3"/>
  <c r="P446" i="3" s="1"/>
  <c r="T15" i="5"/>
  <c r="W216" i="4"/>
  <c r="T219" i="3"/>
  <c r="T306" i="3"/>
  <c r="T537" i="3"/>
  <c r="T178" i="3"/>
  <c r="BA133" i="3"/>
  <c r="Y61" i="4"/>
  <c r="V244" i="4"/>
  <c r="T379" i="3"/>
  <c r="T196" i="3"/>
  <c r="T264" i="3"/>
  <c r="V249" i="4"/>
  <c r="W129" i="3"/>
  <c r="W230" i="4"/>
  <c r="W133" i="3"/>
  <c r="V175" i="4"/>
  <c r="V189" i="4"/>
  <c r="BA106" i="3"/>
  <c r="T251" i="3"/>
  <c r="U292" i="3"/>
  <c r="T458" i="3"/>
  <c r="T371" i="3"/>
  <c r="V163" i="4"/>
  <c r="V202" i="4"/>
  <c r="T324" i="3"/>
  <c r="T434" i="3"/>
  <c r="S436" i="3" s="1"/>
  <c r="T401" i="3"/>
  <c r="S407" i="3" s="1"/>
  <c r="U278" i="3"/>
  <c r="W106" i="3"/>
  <c r="T335" i="3"/>
  <c r="T505" i="3"/>
  <c r="S508" i="3" s="1"/>
  <c r="T353" i="3"/>
  <c r="T203" i="3"/>
  <c r="V155" i="4"/>
  <c r="Y106" i="4"/>
  <c r="Y110" i="4"/>
  <c r="V272" i="4"/>
  <c r="T317" i="3"/>
  <c r="Y83" i="4"/>
  <c r="T481" i="3"/>
  <c r="BA84" i="3"/>
  <c r="V255" i="4"/>
  <c r="V260" i="4"/>
  <c r="T238" i="3"/>
  <c r="U52" i="3"/>
  <c r="V51" i="3"/>
  <c r="Q390" i="3" l="1"/>
  <c r="Q393" i="3" s="1"/>
  <c r="Q380" i="3"/>
  <c r="Q383" i="3" s="1"/>
  <c r="Q405" i="3"/>
  <c r="O513" i="3"/>
  <c r="Q437" i="3"/>
  <c r="Q444" i="3" s="1"/>
  <c r="Q446" i="3" s="1"/>
  <c r="Q246" i="3"/>
  <c r="Q506" i="3"/>
  <c r="Q530" i="3" s="1"/>
  <c r="Q532" i="3" s="1"/>
  <c r="R244" i="3"/>
  <c r="R470" i="3" s="1"/>
  <c r="R493" i="3"/>
  <c r="R308" i="3"/>
  <c r="R240" i="3"/>
  <c r="R245" i="3" s="1"/>
  <c r="R380" i="3" s="1"/>
  <c r="R383" i="3" s="1"/>
  <c r="P395" i="3"/>
  <c r="P474" i="3" s="1"/>
  <c r="P468" i="3" s="1"/>
  <c r="P476" i="3" s="1"/>
  <c r="BB85" i="3"/>
  <c r="R23" i="5"/>
  <c r="T517" i="3"/>
  <c r="V47" i="4"/>
  <c r="V53" i="4"/>
  <c r="V40" i="4"/>
  <c r="V39" i="4" s="1"/>
  <c r="V46" i="4" s="1"/>
  <c r="V52" i="4" s="1"/>
  <c r="T325" i="3"/>
  <c r="T329" i="3" s="1"/>
  <c r="T330" i="3" s="1"/>
  <c r="S235" i="3"/>
  <c r="S239" i="3" s="1"/>
  <c r="S244" i="3" s="1"/>
  <c r="S308" i="3"/>
  <c r="S326" i="3"/>
  <c r="S327" i="3" s="1"/>
  <c r="Q539" i="3"/>
  <c r="Q541" i="3" s="1"/>
  <c r="S439" i="3"/>
  <c r="S328" i="3"/>
  <c r="T384" i="3"/>
  <c r="S374" i="3"/>
  <c r="S386" i="3" s="1"/>
  <c r="S389" i="3" s="1"/>
  <c r="S396" i="3" s="1"/>
  <c r="T189" i="3"/>
  <c r="T191" i="3" s="1"/>
  <c r="T321" i="3"/>
  <c r="S191" i="3"/>
  <c r="O468" i="3"/>
  <c r="O476" i="3" s="1"/>
  <c r="Q538" i="3"/>
  <c r="Q540" i="3" s="1"/>
  <c r="K329" i="3"/>
  <c r="K330" i="3" s="1"/>
  <c r="K328" i="3"/>
  <c r="T394" i="3"/>
  <c r="S365" i="3"/>
  <c r="S368" i="3" s="1"/>
  <c r="S347" i="3"/>
  <c r="S350" i="3" s="1"/>
  <c r="S376" i="3"/>
  <c r="T223" i="3"/>
  <c r="T241" i="3" s="1"/>
  <c r="T234" i="3"/>
  <c r="T240" i="3" s="1"/>
  <c r="T245" i="3" s="1"/>
  <c r="T509" i="3" s="1"/>
  <c r="T364" i="3"/>
  <c r="T365" i="3" s="1"/>
  <c r="T346" i="3"/>
  <c r="T348" i="3" s="1"/>
  <c r="T349" i="3" s="1"/>
  <c r="T243" i="3"/>
  <c r="T216" i="3"/>
  <c r="T192" i="3"/>
  <c r="T511" i="3"/>
  <c r="S367" i="3"/>
  <c r="S372" i="3" s="1"/>
  <c r="S509" i="3"/>
  <c r="S390" i="3"/>
  <c r="S393" i="3" s="1"/>
  <c r="S380" i="3"/>
  <c r="S383" i="3" s="1"/>
  <c r="Q404" i="3"/>
  <c r="Q385" i="3"/>
  <c r="Q388" i="3" s="1"/>
  <c r="K326" i="3"/>
  <c r="K327" i="3" s="1"/>
  <c r="U36" i="3"/>
  <c r="L325" i="3" s="1"/>
  <c r="R386" i="3"/>
  <c r="R389" i="3" s="1"/>
  <c r="R396" i="3" s="1"/>
  <c r="R437" i="3"/>
  <c r="R376" i="3"/>
  <c r="R375" i="3"/>
  <c r="R367" i="3"/>
  <c r="R372" i="3" s="1"/>
  <c r="R385" i="3" s="1"/>
  <c r="R388" i="3" s="1"/>
  <c r="V70" i="3"/>
  <c r="V75" i="3"/>
  <c r="V76" i="3" s="1"/>
  <c r="W59" i="3"/>
  <c r="Y84" i="3"/>
  <c r="Y83" i="3"/>
  <c r="BC86" i="3" s="1"/>
  <c r="V65" i="3"/>
  <c r="V53" i="3"/>
  <c r="V54" i="3" s="1"/>
  <c r="Q496" i="3"/>
  <c r="Q491" i="3" s="1"/>
  <c r="Q483" i="3"/>
  <c r="U15" i="5"/>
  <c r="U434" i="3"/>
  <c r="U481" i="3"/>
  <c r="Z106" i="4"/>
  <c r="U505" i="3"/>
  <c r="T508" i="3" s="1"/>
  <c r="U401" i="3"/>
  <c r="T407" i="3" s="1"/>
  <c r="U379" i="3"/>
  <c r="U306" i="3"/>
  <c r="U317" i="3"/>
  <c r="U324" i="3"/>
  <c r="BB84" i="3"/>
  <c r="W202" i="4"/>
  <c r="W155" i="4"/>
  <c r="U371" i="3"/>
  <c r="U178" i="3"/>
  <c r="X106" i="3"/>
  <c r="W255" i="4"/>
  <c r="W272" i="4"/>
  <c r="X216" i="4"/>
  <c r="U537" i="3"/>
  <c r="U458" i="3"/>
  <c r="U251" i="3"/>
  <c r="U264" i="3"/>
  <c r="U353" i="3"/>
  <c r="V278" i="3"/>
  <c r="U203" i="3"/>
  <c r="U196" i="3"/>
  <c r="X129" i="3"/>
  <c r="X133" i="3"/>
  <c r="X230" i="4"/>
  <c r="W244" i="4"/>
  <c r="BB106" i="3"/>
  <c r="U335" i="3"/>
  <c r="Z61" i="4"/>
  <c r="BB133" i="3"/>
  <c r="U238" i="3"/>
  <c r="V292" i="3"/>
  <c r="Z83" i="4"/>
  <c r="W175" i="4"/>
  <c r="Z110" i="4"/>
  <c r="W189" i="4"/>
  <c r="W163" i="4"/>
  <c r="W260" i="4"/>
  <c r="W249" i="4"/>
  <c r="U219" i="3"/>
  <c r="S22" i="5"/>
  <c r="S23" i="5" s="1"/>
  <c r="Q473" i="3"/>
  <c r="Q515" i="3" s="1"/>
  <c r="Q460" i="3"/>
  <c r="R487" i="3"/>
  <c r="R373" i="3"/>
  <c r="R464" i="3" s="1"/>
  <c r="Q445" i="3"/>
  <c r="Q447" i="3" s="1"/>
  <c r="T20" i="5"/>
  <c r="T21" i="5"/>
  <c r="U14" i="5"/>
  <c r="U338" i="3"/>
  <c r="Z82" i="4"/>
  <c r="U177" i="3"/>
  <c r="W243" i="4"/>
  <c r="U213" i="3"/>
  <c r="U250" i="3"/>
  <c r="U222" i="3"/>
  <c r="BB132" i="3"/>
  <c r="U485" i="3"/>
  <c r="U527" i="3"/>
  <c r="U307" i="3"/>
  <c r="U309" i="3" s="1"/>
  <c r="U310" i="3" s="1"/>
  <c r="U311" i="3" s="1"/>
  <c r="U340" i="3"/>
  <c r="Z60" i="4"/>
  <c r="U233" i="3"/>
  <c r="U440" i="3"/>
  <c r="W248" i="4"/>
  <c r="U202" i="3"/>
  <c r="U461" i="3"/>
  <c r="U263" i="3"/>
  <c r="U359" i="3"/>
  <c r="U305" i="3"/>
  <c r="U218" i="3"/>
  <c r="W201" i="4"/>
  <c r="U433" i="3"/>
  <c r="X128" i="3"/>
  <c r="U190" i="3"/>
  <c r="X229" i="4"/>
  <c r="U361" i="3"/>
  <c r="U339" i="3"/>
  <c r="W254" i="4"/>
  <c r="V277" i="3"/>
  <c r="U457" i="3"/>
  <c r="U471" i="3"/>
  <c r="W154" i="4"/>
  <c r="U187" i="3"/>
  <c r="BB105" i="3"/>
  <c r="U362" i="3"/>
  <c r="U469" i="3"/>
  <c r="U516" i="3"/>
  <c r="X132" i="3"/>
  <c r="BB135" i="3" s="1"/>
  <c r="U221" i="3" s="1"/>
  <c r="BB83" i="3"/>
  <c r="U343" i="3"/>
  <c r="U337" i="3"/>
  <c r="U336" i="3"/>
  <c r="U442" i="3"/>
  <c r="U334" i="3"/>
  <c r="U400" i="3"/>
  <c r="U403" i="3" s="1"/>
  <c r="U531" i="3"/>
  <c r="U494" i="3"/>
  <c r="W271" i="4"/>
  <c r="U443" i="3"/>
  <c r="U462" i="3"/>
  <c r="U345" i="3"/>
  <c r="Z109" i="4"/>
  <c r="U512" i="3"/>
  <c r="U356" i="3"/>
  <c r="U214" i="3"/>
  <c r="U215" i="3" s="1"/>
  <c r="U387" i="3"/>
  <c r="U526" i="3"/>
  <c r="U504" i="3"/>
  <c r="U510" i="3" s="1"/>
  <c r="U441" i="3"/>
  <c r="U355" i="3"/>
  <c r="U518" i="3"/>
  <c r="U486" i="3"/>
  <c r="X215" i="4"/>
  <c r="U323" i="3"/>
  <c r="U357" i="3"/>
  <c r="W174" i="4"/>
  <c r="U492" i="3"/>
  <c r="V291" i="3"/>
  <c r="U358" i="3"/>
  <c r="U472" i="3"/>
  <c r="U319" i="3"/>
  <c r="U495" i="3"/>
  <c r="U232" i="3"/>
  <c r="U354" i="3"/>
  <c r="U220" i="3"/>
  <c r="U463" i="3"/>
  <c r="U381" i="3"/>
  <c r="U467" i="3"/>
  <c r="U318" i="3"/>
  <c r="U352" i="3"/>
  <c r="U392" i="3"/>
  <c r="Z105" i="4"/>
  <c r="U237" i="3"/>
  <c r="U378" i="3"/>
  <c r="X105" i="3"/>
  <c r="U391" i="3"/>
  <c r="U480" i="3"/>
  <c r="U188" i="3"/>
  <c r="U193" i="3" s="1"/>
  <c r="W188" i="4"/>
  <c r="U382" i="3"/>
  <c r="U363" i="3"/>
  <c r="U320" i="3"/>
  <c r="U402" i="3"/>
  <c r="U536" i="3"/>
  <c r="U360" i="3"/>
  <c r="U195" i="3"/>
  <c r="U370" i="3"/>
  <c r="W259" i="4"/>
  <c r="U341" i="3"/>
  <c r="U316" i="3"/>
  <c r="W162" i="4"/>
  <c r="W173" i="4" s="1"/>
  <c r="U484" i="3"/>
  <c r="U342" i="3"/>
  <c r="U344" i="3"/>
  <c r="W51" i="3"/>
  <c r="V52" i="3"/>
  <c r="Q395" i="3" l="1"/>
  <c r="Q397" i="3" s="1"/>
  <c r="Q514" i="3" s="1"/>
  <c r="R405" i="3"/>
  <c r="R246" i="3"/>
  <c r="R509" i="3"/>
  <c r="R508" i="3" s="1"/>
  <c r="R539" i="3" s="1"/>
  <c r="R541" i="3" s="1"/>
  <c r="R390" i="3"/>
  <c r="R393" i="3" s="1"/>
  <c r="R395" i="3" s="1"/>
  <c r="P397" i="3"/>
  <c r="P514" i="3" s="1"/>
  <c r="P513" i="3" s="1"/>
  <c r="BC85" i="3"/>
  <c r="U517" i="3"/>
  <c r="W47" i="4"/>
  <c r="W53" i="4"/>
  <c r="W40" i="4"/>
  <c r="W39" i="4" s="1"/>
  <c r="W46" i="4" s="1"/>
  <c r="W52" i="4" s="1"/>
  <c r="T326" i="3"/>
  <c r="T327" i="3" s="1"/>
  <c r="S493" i="3"/>
  <c r="T328" i="3"/>
  <c r="U321" i="3"/>
  <c r="T406" i="3"/>
  <c r="U325" i="3"/>
  <c r="U326" i="3" s="1"/>
  <c r="U327" i="3" s="1"/>
  <c r="S507" i="3"/>
  <c r="S538" i="3" s="1"/>
  <c r="S540" i="3" s="1"/>
  <c r="T347" i="3"/>
  <c r="T375" i="3" s="1"/>
  <c r="T439" i="3"/>
  <c r="T235" i="3"/>
  <c r="T493" i="3" s="1"/>
  <c r="U192" i="3"/>
  <c r="U216" i="3"/>
  <c r="S375" i="3"/>
  <c r="L329" i="3"/>
  <c r="L330" i="3" s="1"/>
  <c r="L328" i="3"/>
  <c r="T374" i="3"/>
  <c r="T507" i="3" s="1"/>
  <c r="T366" i="3"/>
  <c r="T376" i="3" s="1"/>
  <c r="U384" i="3"/>
  <c r="T308" i="3"/>
  <c r="U243" i="3"/>
  <c r="U189" i="3"/>
  <c r="U191" i="3" s="1"/>
  <c r="U223" i="3"/>
  <c r="U241" i="3" s="1"/>
  <c r="U364" i="3"/>
  <c r="U366" i="3" s="1"/>
  <c r="U394" i="3"/>
  <c r="U346" i="3"/>
  <c r="U347" i="3" s="1"/>
  <c r="S470" i="3"/>
  <c r="S246" i="3"/>
  <c r="S405" i="3"/>
  <c r="S437" i="3"/>
  <c r="U438" i="3"/>
  <c r="S373" i="3"/>
  <c r="S464" i="3" s="1"/>
  <c r="S487" i="3"/>
  <c r="T380" i="3"/>
  <c r="T383" i="3" s="1"/>
  <c r="T390" i="3"/>
  <c r="T393" i="3" s="1"/>
  <c r="U234" i="3"/>
  <c r="U242" i="3"/>
  <c r="S435" i="3"/>
  <c r="S404" i="3"/>
  <c r="S385" i="3"/>
  <c r="S388" i="3" s="1"/>
  <c r="S395" i="3" s="1"/>
  <c r="T436" i="3"/>
  <c r="U511" i="3"/>
  <c r="Q474" i="3"/>
  <c r="Q468" i="3" s="1"/>
  <c r="Q476" i="3" s="1"/>
  <c r="V36" i="3"/>
  <c r="M325" i="3" s="1"/>
  <c r="L326" i="3"/>
  <c r="L327" i="3" s="1"/>
  <c r="R404" i="3"/>
  <c r="R435" i="3"/>
  <c r="R436" i="3" s="1"/>
  <c r="Q513" i="3"/>
  <c r="T22" i="5"/>
  <c r="T23" i="5" s="1"/>
  <c r="R473" i="3"/>
  <c r="R515" i="3" s="1"/>
  <c r="R460" i="3"/>
  <c r="W53" i="3"/>
  <c r="W54" i="3" s="1"/>
  <c r="X59" i="3"/>
  <c r="Z83" i="3"/>
  <c r="BD86" i="3" s="1"/>
  <c r="W65" i="3"/>
  <c r="W70" i="3"/>
  <c r="W75" i="3"/>
  <c r="W76" i="3" s="1"/>
  <c r="Z84" i="3"/>
  <c r="V15" i="5"/>
  <c r="X155" i="4"/>
  <c r="V401" i="3"/>
  <c r="U407" i="3" s="1"/>
  <c r="X255" i="4"/>
  <c r="X202" i="4"/>
  <c r="V317" i="3"/>
  <c r="X260" i="4"/>
  <c r="Y106" i="3"/>
  <c r="V458" i="3"/>
  <c r="V203" i="3"/>
  <c r="V434" i="3"/>
  <c r="U436" i="3" s="1"/>
  <c r="V353" i="3"/>
  <c r="V505" i="3"/>
  <c r="U508" i="3" s="1"/>
  <c r="Y133" i="3"/>
  <c r="Y230" i="4"/>
  <c r="AA110" i="4"/>
  <c r="V178" i="3"/>
  <c r="V264" i="3"/>
  <c r="V251" i="3"/>
  <c r="BC133" i="3"/>
  <c r="V379" i="3"/>
  <c r="AA61" i="4"/>
  <c r="V324" i="3"/>
  <c r="X175" i="4"/>
  <c r="V481" i="3"/>
  <c r="W278" i="3"/>
  <c r="AA106" i="4"/>
  <c r="W292" i="3"/>
  <c r="X244" i="4"/>
  <c r="X249" i="4"/>
  <c r="V306" i="3"/>
  <c r="X272" i="4"/>
  <c r="V537" i="3"/>
  <c r="AA83" i="4"/>
  <c r="V335" i="3"/>
  <c r="V196" i="3"/>
  <c r="X189" i="4"/>
  <c r="V371" i="3"/>
  <c r="V238" i="3"/>
  <c r="BC106" i="3"/>
  <c r="BC84" i="3"/>
  <c r="X163" i="4"/>
  <c r="Y129" i="3"/>
  <c r="V219" i="3"/>
  <c r="Y216" i="4"/>
  <c r="R496" i="3"/>
  <c r="R491" i="3" s="1"/>
  <c r="R483" i="3"/>
  <c r="U21" i="5"/>
  <c r="U20" i="5"/>
  <c r="Q499" i="3"/>
  <c r="V14" i="5"/>
  <c r="V320" i="3"/>
  <c r="V354" i="3"/>
  <c r="V504" i="3"/>
  <c r="V510" i="3" s="1"/>
  <c r="V441" i="3"/>
  <c r="W277" i="3"/>
  <c r="Y132" i="3"/>
  <c r="BC135" i="3" s="1"/>
  <c r="V221" i="3" s="1"/>
  <c r="V471" i="3"/>
  <c r="X259" i="4"/>
  <c r="V359" i="3"/>
  <c r="V363" i="3"/>
  <c r="Y128" i="3"/>
  <c r="V494" i="3"/>
  <c r="X271" i="4"/>
  <c r="V492" i="3"/>
  <c r="V362" i="3"/>
  <c r="V443" i="3"/>
  <c r="V495" i="3"/>
  <c r="BC132" i="3"/>
  <c r="V442" i="3"/>
  <c r="V190" i="3"/>
  <c r="V462" i="3"/>
  <c r="V177" i="3"/>
  <c r="V516" i="3"/>
  <c r="V457" i="3"/>
  <c r="V358" i="3"/>
  <c r="V233" i="3"/>
  <c r="AA82" i="4"/>
  <c r="V195" i="3"/>
  <c r="V356" i="3"/>
  <c r="V319" i="3"/>
  <c r="V400" i="3"/>
  <c r="V403" i="3" s="1"/>
  <c r="V402" i="3"/>
  <c r="V340" i="3"/>
  <c r="V202" i="3"/>
  <c r="X243" i="4"/>
  <c r="X154" i="4"/>
  <c r="V188" i="3"/>
  <c r="V250" i="3"/>
  <c r="V378" i="3"/>
  <c r="V342" i="3"/>
  <c r="AA105" i="4"/>
  <c r="X162" i="4"/>
  <c r="X173" i="4" s="1"/>
  <c r="V263" i="3"/>
  <c r="AA109" i="4"/>
  <c r="V213" i="3"/>
  <c r="X254" i="4"/>
  <c r="V467" i="3"/>
  <c r="V527" i="3"/>
  <c r="Y215" i="4"/>
  <c r="V237" i="3"/>
  <c r="V222" i="3"/>
  <c r="V486" i="3"/>
  <c r="V337" i="3"/>
  <c r="V214" i="3"/>
  <c r="V215" i="3" s="1"/>
  <c r="V370" i="3"/>
  <c r="X201" i="4"/>
  <c r="V343" i="3"/>
  <c r="Y229" i="4"/>
  <c r="V480" i="3"/>
  <c r="V512" i="3"/>
  <c r="V305" i="3"/>
  <c r="V485" i="3"/>
  <c r="V334" i="3"/>
  <c r="V218" i="3"/>
  <c r="V318" i="3"/>
  <c r="V531" i="3"/>
  <c r="V323" i="3"/>
  <c r="V484" i="3"/>
  <c r="V352" i="3"/>
  <c r="W291" i="3"/>
  <c r="V355" i="3"/>
  <c r="X174" i="4"/>
  <c r="AA60" i="4"/>
  <c r="V360" i="3"/>
  <c r="V440" i="3"/>
  <c r="BC83" i="3"/>
  <c r="V339" i="3"/>
  <c r="V382" i="3"/>
  <c r="V518" i="3"/>
  <c r="V526" i="3"/>
  <c r="V433" i="3"/>
  <c r="Y105" i="3"/>
  <c r="X248" i="4"/>
  <c r="V187" i="3"/>
  <c r="V336" i="3"/>
  <c r="V381" i="3"/>
  <c r="V338" i="3"/>
  <c r="V307" i="3"/>
  <c r="V321" i="3" s="1"/>
  <c r="V536" i="3"/>
  <c r="V220" i="3"/>
  <c r="V344" i="3"/>
  <c r="V461" i="3"/>
  <c r="V341" i="3"/>
  <c r="V392" i="3"/>
  <c r="V391" i="3"/>
  <c r="V463" i="3"/>
  <c r="V387" i="3"/>
  <c r="BC105" i="3"/>
  <c r="V345" i="3"/>
  <c r="V361" i="3"/>
  <c r="V232" i="3"/>
  <c r="V469" i="3"/>
  <c r="V316" i="3"/>
  <c r="V357" i="3"/>
  <c r="X188" i="4"/>
  <c r="V472" i="3"/>
  <c r="X51" i="3"/>
  <c r="W52" i="3"/>
  <c r="R474" i="3" l="1"/>
  <c r="R538" i="3"/>
  <c r="R540" i="3" s="1"/>
  <c r="R506" i="3"/>
  <c r="R530" i="3" s="1"/>
  <c r="R532" i="3" s="1"/>
  <c r="R407" i="3"/>
  <c r="BD85" i="3"/>
  <c r="V517" i="3"/>
  <c r="T350" i="3"/>
  <c r="X47" i="4"/>
  <c r="X53" i="4"/>
  <c r="X40" i="4"/>
  <c r="X39" i="4" s="1"/>
  <c r="X46" i="4" s="1"/>
  <c r="X52" i="4" s="1"/>
  <c r="S539" i="3"/>
  <c r="S541" i="3" s="1"/>
  <c r="S506" i="3"/>
  <c r="S530" i="3" s="1"/>
  <c r="S532" i="3" s="1"/>
  <c r="U439" i="3"/>
  <c r="U328" i="3"/>
  <c r="U329" i="3"/>
  <c r="U330" i="3" s="1"/>
  <c r="T239" i="3"/>
  <c r="T244" i="3" s="1"/>
  <c r="T470" i="3" s="1"/>
  <c r="T386" i="3"/>
  <c r="T389" i="3" s="1"/>
  <c r="T396" i="3" s="1"/>
  <c r="U365" i="3"/>
  <c r="U368" i="3" s="1"/>
  <c r="V325" i="3"/>
  <c r="V329" i="3" s="1"/>
  <c r="V330" i="3" s="1"/>
  <c r="T367" i="3"/>
  <c r="T372" i="3" s="1"/>
  <c r="T385" i="3" s="1"/>
  <c r="T388" i="3" s="1"/>
  <c r="T395" i="3" s="1"/>
  <c r="V192" i="3"/>
  <c r="T368" i="3"/>
  <c r="V364" i="3"/>
  <c r="V366" i="3" s="1"/>
  <c r="V309" i="3"/>
  <c r="V310" i="3" s="1"/>
  <c r="V311" i="3" s="1"/>
  <c r="M329" i="3"/>
  <c r="M330" i="3" s="1"/>
  <c r="M328" i="3"/>
  <c r="V394" i="3"/>
  <c r="V223" i="3"/>
  <c r="V241" i="3" s="1"/>
  <c r="V216" i="3"/>
  <c r="U406" i="3"/>
  <c r="V243" i="3"/>
  <c r="U348" i="3"/>
  <c r="U349" i="3" s="1"/>
  <c r="V234" i="3"/>
  <c r="V308" i="3" s="1"/>
  <c r="V346" i="3"/>
  <c r="U374" i="3"/>
  <c r="V189" i="3"/>
  <c r="V191" i="3" s="1"/>
  <c r="V384" i="3"/>
  <c r="V193" i="3"/>
  <c r="S397" i="3"/>
  <c r="S514" i="3" s="1"/>
  <c r="S474" i="3"/>
  <c r="S445" i="3"/>
  <c r="S447" i="3" s="1"/>
  <c r="S444" i="3"/>
  <c r="S446" i="3" s="1"/>
  <c r="V511" i="3"/>
  <c r="S496" i="3"/>
  <c r="S491" i="3" s="1"/>
  <c r="S483" i="3"/>
  <c r="V242" i="3"/>
  <c r="V438" i="3"/>
  <c r="R444" i="3"/>
  <c r="R446" i="3" s="1"/>
  <c r="S473" i="3"/>
  <c r="S515" i="3" s="1"/>
  <c r="S460" i="3"/>
  <c r="T506" i="3"/>
  <c r="T530" i="3" s="1"/>
  <c r="T532" i="3" s="1"/>
  <c r="T538" i="3"/>
  <c r="T540" i="3" s="1"/>
  <c r="U308" i="3"/>
  <c r="U235" i="3"/>
  <c r="U240" i="3"/>
  <c r="U245" i="3" s="1"/>
  <c r="T539" i="3"/>
  <c r="T541" i="3" s="1"/>
  <c r="U367" i="3"/>
  <c r="R397" i="3"/>
  <c r="R514" i="3" s="1"/>
  <c r="R513" i="3" s="1"/>
  <c r="M326" i="3"/>
  <c r="M327" i="3" s="1"/>
  <c r="W36" i="3"/>
  <c r="N325" i="3" s="1"/>
  <c r="U22" i="5"/>
  <c r="U23" i="5" s="1"/>
  <c r="R445" i="3"/>
  <c r="R447" i="3" s="1"/>
  <c r="V21" i="5"/>
  <c r="V20" i="5"/>
  <c r="AA83" i="3"/>
  <c r="BE86" i="3" s="1"/>
  <c r="X65" i="3"/>
  <c r="X53" i="3"/>
  <c r="X54" i="3" s="1"/>
  <c r="AA84" i="3"/>
  <c r="X70" i="3"/>
  <c r="Y59" i="3"/>
  <c r="X75" i="3"/>
  <c r="X76" i="3" s="1"/>
  <c r="R468" i="3"/>
  <c r="R476" i="3" s="1"/>
  <c r="R499" i="3"/>
  <c r="W15" i="5"/>
  <c r="Y272" i="4"/>
  <c r="Y155" i="4"/>
  <c r="X292" i="3"/>
  <c r="Z230" i="4"/>
  <c r="Y189" i="4"/>
  <c r="Y163" i="4"/>
  <c r="Y202" i="4"/>
  <c r="AB61" i="4"/>
  <c r="Z133" i="3"/>
  <c r="AB106" i="4"/>
  <c r="BD84" i="3"/>
  <c r="Y175" i="4"/>
  <c r="W219" i="3"/>
  <c r="Y255" i="4"/>
  <c r="AB110" i="4"/>
  <c r="W196" i="3"/>
  <c r="W537" i="3"/>
  <c r="W458" i="3"/>
  <c r="Z129" i="3"/>
  <c r="W434" i="3"/>
  <c r="V436" i="3" s="1"/>
  <c r="W251" i="3"/>
  <c r="Y244" i="4"/>
  <c r="W178" i="3"/>
  <c r="Y260" i="4"/>
  <c r="Z216" i="4"/>
  <c r="BD106" i="3"/>
  <c r="W264" i="3"/>
  <c r="W353" i="3"/>
  <c r="W306" i="3"/>
  <c r="W379" i="3"/>
  <c r="W505" i="3"/>
  <c r="V508" i="3" s="1"/>
  <c r="W401" i="3"/>
  <c r="V407" i="3" s="1"/>
  <c r="W317" i="3"/>
  <c r="W335" i="3"/>
  <c r="W203" i="3"/>
  <c r="W238" i="3"/>
  <c r="W481" i="3"/>
  <c r="W371" i="3"/>
  <c r="W324" i="3"/>
  <c r="Z106" i="3"/>
  <c r="X278" i="3"/>
  <c r="BD133" i="3"/>
  <c r="AB83" i="4"/>
  <c r="Y249" i="4"/>
  <c r="W14" i="5"/>
  <c r="W320" i="3"/>
  <c r="W391" i="3"/>
  <c r="Y174" i="4"/>
  <c r="Z105" i="3"/>
  <c r="W361" i="3"/>
  <c r="W461" i="3"/>
  <c r="Y259" i="4"/>
  <c r="X277" i="3"/>
  <c r="W345" i="3"/>
  <c r="W471" i="3"/>
  <c r="W218" i="3"/>
  <c r="W400" i="3"/>
  <c r="W403" i="3" s="1"/>
  <c r="W443" i="3"/>
  <c r="W495" i="3"/>
  <c r="W485" i="3"/>
  <c r="W250" i="3"/>
  <c r="W494" i="3"/>
  <c r="W344" i="3"/>
  <c r="W232" i="3"/>
  <c r="AB105" i="4"/>
  <c r="W518" i="3"/>
  <c r="W516" i="3"/>
  <c r="W337" i="3"/>
  <c r="W190" i="3"/>
  <c r="W469" i="3"/>
  <c r="W382" i="3"/>
  <c r="Y243" i="4"/>
  <c r="W462" i="3"/>
  <c r="W536" i="3"/>
  <c r="AB60" i="4"/>
  <c r="Y201" i="4"/>
  <c r="Y248" i="4"/>
  <c r="W440" i="3"/>
  <c r="Z132" i="3"/>
  <c r="BD135" i="3" s="1"/>
  <c r="W221" i="3" s="1"/>
  <c r="W242" i="3" s="1"/>
  <c r="W358" i="3"/>
  <c r="W457" i="3"/>
  <c r="W356" i="3"/>
  <c r="W305" i="3"/>
  <c r="W263" i="3"/>
  <c r="W387" i="3"/>
  <c r="W484" i="3"/>
  <c r="W307" i="3"/>
  <c r="W321" i="3" s="1"/>
  <c r="W352" i="3"/>
  <c r="Y254" i="4"/>
  <c r="BD83" i="3"/>
  <c r="Z229" i="4"/>
  <c r="W531" i="3"/>
  <c r="W336" i="3"/>
  <c r="BD132" i="3"/>
  <c r="W318" i="3"/>
  <c r="W442" i="3"/>
  <c r="W359" i="3"/>
  <c r="W213" i="3"/>
  <c r="W526" i="3"/>
  <c r="Z215" i="4"/>
  <c r="W214" i="3"/>
  <c r="W215" i="3" s="1"/>
  <c r="BD105" i="3"/>
  <c r="AB82" i="4"/>
  <c r="W202" i="3"/>
  <c r="Y271" i="4"/>
  <c r="W378" i="3"/>
  <c r="W340" i="3"/>
  <c r="W195" i="3"/>
  <c r="W342" i="3"/>
  <c r="W220" i="3"/>
  <c r="W527" i="3"/>
  <c r="W370" i="3"/>
  <c r="W512" i="3"/>
  <c r="W357" i="3"/>
  <c r="W492" i="3"/>
  <c r="W463" i="3"/>
  <c r="W222" i="3"/>
  <c r="W338" i="3"/>
  <c r="W343" i="3"/>
  <c r="W433" i="3"/>
  <c r="W438" i="3" s="1"/>
  <c r="X291" i="3"/>
  <c r="W392" i="3"/>
  <c r="W316" i="3"/>
  <c r="W486" i="3"/>
  <c r="W480" i="3"/>
  <c r="W188" i="3"/>
  <c r="W193" i="3" s="1"/>
  <c r="W467" i="3"/>
  <c r="W362" i="3"/>
  <c r="W319" i="3"/>
  <c r="W187" i="3"/>
  <c r="W381" i="3"/>
  <c r="W341" i="3"/>
  <c r="W334" i="3"/>
  <c r="W237" i="3"/>
  <c r="W504" i="3"/>
  <c r="W510" i="3" s="1"/>
  <c r="W323" i="3"/>
  <c r="Y188" i="4"/>
  <c r="Y162" i="4"/>
  <c r="Y173" i="4" s="1"/>
  <c r="W402" i="3"/>
  <c r="W177" i="3"/>
  <c r="W233" i="3"/>
  <c r="W441" i="3"/>
  <c r="W355" i="3"/>
  <c r="AB109" i="4"/>
  <c r="W360" i="3"/>
  <c r="Y154" i="4"/>
  <c r="W339" i="3"/>
  <c r="W354" i="3"/>
  <c r="W363" i="3"/>
  <c r="W472" i="3"/>
  <c r="Z128" i="3"/>
  <c r="X52" i="3"/>
  <c r="Y51" i="3"/>
  <c r="BE85" i="3" l="1"/>
  <c r="W517" i="3"/>
  <c r="T373" i="3"/>
  <c r="T464" i="3" s="1"/>
  <c r="T473" i="3" s="1"/>
  <c r="T515" i="3" s="1"/>
  <c r="Y47" i="4"/>
  <c r="Y40" i="4"/>
  <c r="Y39" i="4" s="1"/>
  <c r="Y46" i="4" s="1"/>
  <c r="Y52" i="4" s="1"/>
  <c r="Y53" i="4"/>
  <c r="T437" i="3"/>
  <c r="T246" i="3"/>
  <c r="T405" i="3"/>
  <c r="T487" i="3"/>
  <c r="T483" i="3" s="1"/>
  <c r="V374" i="3"/>
  <c r="V507" i="3" s="1"/>
  <c r="V328" i="3"/>
  <c r="V326" i="3"/>
  <c r="V327" i="3" s="1"/>
  <c r="U372" i="3"/>
  <c r="U404" i="3" s="1"/>
  <c r="U350" i="3"/>
  <c r="U373" i="3" s="1"/>
  <c r="U464" i="3" s="1"/>
  <c r="V439" i="3"/>
  <c r="V365" i="3"/>
  <c r="V368" i="3" s="1"/>
  <c r="T435" i="3"/>
  <c r="V235" i="3"/>
  <c r="V239" i="3" s="1"/>
  <c r="V244" i="3" s="1"/>
  <c r="T404" i="3"/>
  <c r="W325" i="3"/>
  <c r="W329" i="3" s="1"/>
  <c r="W330" i="3" s="1"/>
  <c r="U375" i="3"/>
  <c r="V406" i="3"/>
  <c r="U376" i="3"/>
  <c r="W243" i="3"/>
  <c r="W216" i="3"/>
  <c r="W189" i="3"/>
  <c r="W439" i="3" s="1"/>
  <c r="N329" i="3"/>
  <c r="N330" i="3" s="1"/>
  <c r="N328" i="3"/>
  <c r="V240" i="3"/>
  <c r="V245" i="3" s="1"/>
  <c r="W511" i="3"/>
  <c r="V347" i="3"/>
  <c r="W394" i="3"/>
  <c r="W234" i="3"/>
  <c r="W240" i="3" s="1"/>
  <c r="W245" i="3" s="1"/>
  <c r="W509" i="3" s="1"/>
  <c r="U386" i="3"/>
  <c r="U389" i="3" s="1"/>
  <c r="U396" i="3" s="1"/>
  <c r="U507" i="3"/>
  <c r="W384" i="3"/>
  <c r="S513" i="3"/>
  <c r="W364" i="3"/>
  <c r="W365" i="3" s="1"/>
  <c r="W346" i="3"/>
  <c r="W347" i="3" s="1"/>
  <c r="V348" i="3"/>
  <c r="V349" i="3" s="1"/>
  <c r="T397" i="3"/>
  <c r="T474" i="3"/>
  <c r="W309" i="3"/>
  <c r="W310" i="3" s="1"/>
  <c r="W311" i="3" s="1"/>
  <c r="W192" i="3"/>
  <c r="U380" i="3"/>
  <c r="U383" i="3" s="1"/>
  <c r="U390" i="3"/>
  <c r="U393" i="3" s="1"/>
  <c r="U509" i="3"/>
  <c r="S468" i="3"/>
  <c r="S476" i="3" s="1"/>
  <c r="S499" i="3"/>
  <c r="V367" i="3"/>
  <c r="U487" i="3"/>
  <c r="U239" i="3"/>
  <c r="U244" i="3" s="1"/>
  <c r="U493" i="3"/>
  <c r="W223" i="3"/>
  <c r="W241" i="3" s="1"/>
  <c r="X36" i="3"/>
  <c r="O325" i="3" s="1"/>
  <c r="N326" i="3"/>
  <c r="N327" i="3" s="1"/>
  <c r="X15" i="5"/>
  <c r="Z155" i="4"/>
  <c r="Y292" i="3"/>
  <c r="Z249" i="4"/>
  <c r="X219" i="3"/>
  <c r="Z202" i="4"/>
  <c r="X196" i="3"/>
  <c r="AA133" i="3"/>
  <c r="X178" i="3"/>
  <c r="X481" i="3"/>
  <c r="X264" i="3"/>
  <c r="AC110" i="4"/>
  <c r="Z255" i="4"/>
  <c r="Z163" i="4"/>
  <c r="Z272" i="4"/>
  <c r="AA216" i="4"/>
  <c r="X505" i="3"/>
  <c r="W508" i="3" s="1"/>
  <c r="Z189" i="4"/>
  <c r="X537" i="3"/>
  <c r="X401" i="3"/>
  <c r="W407" i="3" s="1"/>
  <c r="X458" i="3"/>
  <c r="AC83" i="4"/>
  <c r="AC61" i="4"/>
  <c r="Y278" i="3"/>
  <c r="X306" i="3"/>
  <c r="X238" i="3"/>
  <c r="BE84" i="3"/>
  <c r="X379" i="3"/>
  <c r="X434" i="3"/>
  <c r="W436" i="3" s="1"/>
  <c r="BE133" i="3"/>
  <c r="BE106" i="3"/>
  <c r="X371" i="3"/>
  <c r="X251" i="3"/>
  <c r="X353" i="3"/>
  <c r="X324" i="3"/>
  <c r="Z244" i="4"/>
  <c r="Z175" i="4"/>
  <c r="Z260" i="4"/>
  <c r="AA106" i="3"/>
  <c r="AC106" i="4"/>
  <c r="X335" i="3"/>
  <c r="X203" i="3"/>
  <c r="AA129" i="3"/>
  <c r="AA230" i="4"/>
  <c r="X317" i="3"/>
  <c r="V22" i="5"/>
  <c r="V23" i="5" s="1"/>
  <c r="W21" i="5"/>
  <c r="W20" i="5"/>
  <c r="Y53" i="3"/>
  <c r="Y54" i="3" s="1"/>
  <c r="Z59" i="3"/>
  <c r="AB83" i="3"/>
  <c r="BF86" i="3" s="1"/>
  <c r="AB84" i="3"/>
  <c r="Y75" i="3"/>
  <c r="Y76" i="3" s="1"/>
  <c r="Y70" i="3"/>
  <c r="Y65" i="3"/>
  <c r="X14" i="5"/>
  <c r="X336" i="3"/>
  <c r="X402" i="3"/>
  <c r="X472" i="3"/>
  <c r="X457" i="3"/>
  <c r="X359" i="3"/>
  <c r="X392" i="3"/>
  <c r="X526" i="3"/>
  <c r="AC60" i="4"/>
  <c r="X352" i="3"/>
  <c r="X188" i="3"/>
  <c r="X193" i="3" s="1"/>
  <c r="X263" i="3"/>
  <c r="X485" i="3"/>
  <c r="Z254" i="4"/>
  <c r="X214" i="3"/>
  <c r="X215" i="3" s="1"/>
  <c r="X433" i="3"/>
  <c r="X438" i="3" s="1"/>
  <c r="X190" i="3"/>
  <c r="X516" i="3"/>
  <c r="Z188" i="4"/>
  <c r="X363" i="3"/>
  <c r="X440" i="3"/>
  <c r="X232" i="3"/>
  <c r="AA215" i="4"/>
  <c r="X250" i="3"/>
  <c r="X318" i="3"/>
  <c r="X305" i="3"/>
  <c r="Y277" i="3"/>
  <c r="X357" i="3"/>
  <c r="X378" i="3"/>
  <c r="AC105" i="4"/>
  <c r="BE105" i="3"/>
  <c r="X339" i="3"/>
  <c r="X370" i="3"/>
  <c r="AA132" i="3"/>
  <c r="BE135" i="3" s="1"/>
  <c r="X221" i="3" s="1"/>
  <c r="X242" i="3" s="1"/>
  <c r="X462" i="3"/>
  <c r="X356" i="3"/>
  <c r="X486" i="3"/>
  <c r="X480" i="3"/>
  <c r="X307" i="3"/>
  <c r="X309" i="3" s="1"/>
  <c r="X310" i="3" s="1"/>
  <c r="X311" i="3" s="1"/>
  <c r="X531" i="3"/>
  <c r="X492" i="3"/>
  <c r="Z271" i="4"/>
  <c r="X222" i="3"/>
  <c r="X362" i="3"/>
  <c r="X237" i="3"/>
  <c r="Z248" i="4"/>
  <c r="X334" i="3"/>
  <c r="X345" i="3"/>
  <c r="X220" i="3"/>
  <c r="X463" i="3"/>
  <c r="X387" i="3"/>
  <c r="X316" i="3"/>
  <c r="X202" i="3"/>
  <c r="X358" i="3"/>
  <c r="X337" i="3"/>
  <c r="Z174" i="4"/>
  <c r="X320" i="3"/>
  <c r="X512" i="3"/>
  <c r="AA105" i="3"/>
  <c r="X319" i="3"/>
  <c r="X469" i="3"/>
  <c r="X391" i="3"/>
  <c r="X442" i="3"/>
  <c r="X213" i="3"/>
  <c r="X344" i="3"/>
  <c r="AA229" i="4"/>
  <c r="Z201" i="4"/>
  <c r="X233" i="3"/>
  <c r="X354" i="3"/>
  <c r="AC82" i="4"/>
  <c r="X187" i="3"/>
  <c r="Z243" i="4"/>
  <c r="X323" i="3"/>
  <c r="BE132" i="3"/>
  <c r="X355" i="3"/>
  <c r="X382" i="3"/>
  <c r="X504" i="3"/>
  <c r="X510" i="3" s="1"/>
  <c r="X441" i="3"/>
  <c r="Y291" i="3"/>
  <c r="X527" i="3"/>
  <c r="Z259" i="4"/>
  <c r="X338" i="3"/>
  <c r="AC109" i="4"/>
  <c r="X536" i="3"/>
  <c r="X361" i="3"/>
  <c r="X218" i="3"/>
  <c r="X360" i="3"/>
  <c r="BE83" i="3"/>
  <c r="X495" i="3"/>
  <c r="X341" i="3"/>
  <c r="X343" i="3"/>
  <c r="X471" i="3"/>
  <c r="X177" i="3"/>
  <c r="X195" i="3"/>
  <c r="X381" i="3"/>
  <c r="AA128" i="3"/>
  <c r="X342" i="3"/>
  <c r="X461" i="3"/>
  <c r="X494" i="3"/>
  <c r="X443" i="3"/>
  <c r="X518" i="3"/>
  <c r="X517" i="3" s="1"/>
  <c r="X467" i="3"/>
  <c r="X484" i="3"/>
  <c r="Z154" i="4"/>
  <c r="X340" i="3"/>
  <c r="X400" i="3"/>
  <c r="X403" i="3" s="1"/>
  <c r="Z162" i="4"/>
  <c r="Z173" i="4" s="1"/>
  <c r="Y52" i="3"/>
  <c r="Z51" i="3"/>
  <c r="BF85" i="3" l="1"/>
  <c r="V386" i="3"/>
  <c r="V389" i="3" s="1"/>
  <c r="V396" i="3" s="1"/>
  <c r="T460" i="3"/>
  <c r="Z47" i="4"/>
  <c r="Z40" i="4"/>
  <c r="Z39" i="4" s="1"/>
  <c r="Z46" i="4" s="1"/>
  <c r="Z52" i="4" s="1"/>
  <c r="Z53" i="4"/>
  <c r="T514" i="3"/>
  <c r="T513" i="3" s="1"/>
  <c r="T445" i="3"/>
  <c r="T447" i="3" s="1"/>
  <c r="U435" i="3"/>
  <c r="U385" i="3"/>
  <c r="U388" i="3" s="1"/>
  <c r="U395" i="3" s="1"/>
  <c r="V375" i="3"/>
  <c r="T496" i="3"/>
  <c r="T491" i="3" s="1"/>
  <c r="T499" i="3" s="1"/>
  <c r="T444" i="3"/>
  <c r="T446" i="3" s="1"/>
  <c r="W326" i="3"/>
  <c r="W327" i="3" s="1"/>
  <c r="V493" i="3"/>
  <c r="X325" i="3"/>
  <c r="X329" i="3" s="1"/>
  <c r="X330" i="3" s="1"/>
  <c r="W328" i="3"/>
  <c r="W348" i="3"/>
  <c r="W350" i="3" s="1"/>
  <c r="X384" i="3"/>
  <c r="W191" i="3"/>
  <c r="W406" i="3"/>
  <c r="X192" i="3"/>
  <c r="X394" i="3"/>
  <c r="O329" i="3"/>
  <c r="O330" i="3" s="1"/>
  <c r="O328" i="3"/>
  <c r="V372" i="3"/>
  <c r="V404" i="3" s="1"/>
  <c r="W366" i="3"/>
  <c r="W374" i="3"/>
  <c r="X216" i="3"/>
  <c r="W235" i="3"/>
  <c r="W239" i="3" s="1"/>
  <c r="W244" i="3" s="1"/>
  <c r="W308" i="3"/>
  <c r="X321" i="3"/>
  <c r="X189" i="3"/>
  <c r="X191" i="3" s="1"/>
  <c r="X346" i="3"/>
  <c r="X347" i="3" s="1"/>
  <c r="X223" i="3"/>
  <c r="X241" i="3" s="1"/>
  <c r="X234" i="3"/>
  <c r="X308" i="3" s="1"/>
  <c r="X364" i="3"/>
  <c r="X365" i="3" s="1"/>
  <c r="X243" i="3"/>
  <c r="X511" i="3"/>
  <c r="V376" i="3"/>
  <c r="V350" i="3"/>
  <c r="V373" i="3" s="1"/>
  <c r="V464" i="3" s="1"/>
  <c r="U496" i="3"/>
  <c r="U491" i="3" s="1"/>
  <c r="U483" i="3"/>
  <c r="W375" i="3"/>
  <c r="V380" i="3"/>
  <c r="V383" i="3" s="1"/>
  <c r="V390" i="3"/>
  <c r="V393" i="3" s="1"/>
  <c r="V509" i="3"/>
  <c r="T468" i="3"/>
  <c r="T476" i="3" s="1"/>
  <c r="U246" i="3"/>
  <c r="U405" i="3"/>
  <c r="U470" i="3"/>
  <c r="U473" i="3" s="1"/>
  <c r="U515" i="3" s="1"/>
  <c r="U437" i="3"/>
  <c r="U460" i="3"/>
  <c r="U539" i="3"/>
  <c r="U541" i="3" s="1"/>
  <c r="U506" i="3"/>
  <c r="U530" i="3" s="1"/>
  <c r="U532" i="3" s="1"/>
  <c r="U538" i="3"/>
  <c r="U540" i="3" s="1"/>
  <c r="V405" i="3"/>
  <c r="V246" i="3"/>
  <c r="V470" i="3"/>
  <c r="V437" i="3"/>
  <c r="V487" i="3"/>
  <c r="W380" i="3"/>
  <c r="W383" i="3" s="1"/>
  <c r="W390" i="3"/>
  <c r="W393" i="3" s="1"/>
  <c r="O326" i="3"/>
  <c r="O327" i="3" s="1"/>
  <c r="Y36" i="3"/>
  <c r="P325" i="3" s="1"/>
  <c r="Y15" i="5"/>
  <c r="Y251" i="3"/>
  <c r="AD83" i="4"/>
  <c r="Y196" i="3"/>
  <c r="AA189" i="4"/>
  <c r="Y353" i="3"/>
  <c r="AA202" i="4"/>
  <c r="BF106" i="3"/>
  <c r="Y505" i="3"/>
  <c r="X508" i="3" s="1"/>
  <c r="AA163" i="4"/>
  <c r="Y238" i="3"/>
  <c r="Y335" i="3"/>
  <c r="AB216" i="4"/>
  <c r="Y379" i="3"/>
  <c r="Y264" i="3"/>
  <c r="Y317" i="3"/>
  <c r="AB133" i="3"/>
  <c r="Y481" i="3"/>
  <c r="AA260" i="4"/>
  <c r="Y178" i="3"/>
  <c r="AA244" i="4"/>
  <c r="AD61" i="4"/>
  <c r="AB129" i="3"/>
  <c r="AA155" i="4"/>
  <c r="Z278" i="3"/>
  <c r="AA249" i="4"/>
  <c r="Y306" i="3"/>
  <c r="Y434" i="3"/>
  <c r="X436" i="3" s="1"/>
  <c r="Z292" i="3"/>
  <c r="Y203" i="3"/>
  <c r="Y324" i="3"/>
  <c r="AB106" i="3"/>
  <c r="BF84" i="3"/>
  <c r="Y219" i="3"/>
  <c r="AA255" i="4"/>
  <c r="AB230" i="4"/>
  <c r="AD106" i="4"/>
  <c r="AA272" i="4"/>
  <c r="Y537" i="3"/>
  <c r="Y401" i="3"/>
  <c r="X407" i="3" s="1"/>
  <c r="Y371" i="3"/>
  <c r="AD110" i="4"/>
  <c r="Y458" i="3"/>
  <c r="BF133" i="3"/>
  <c r="AA175" i="4"/>
  <c r="Y14" i="5"/>
  <c r="Y352" i="3"/>
  <c r="Y337" i="3"/>
  <c r="Y457" i="3"/>
  <c r="Y305" i="3"/>
  <c r="Y462" i="3"/>
  <c r="Y467" i="3"/>
  <c r="Y233" i="3"/>
  <c r="Y442" i="3"/>
  <c r="Y518" i="3"/>
  <c r="Y354" i="3"/>
  <c r="AA259" i="4"/>
  <c r="Y484" i="3"/>
  <c r="Y222" i="3"/>
  <c r="Y357" i="3"/>
  <c r="Y195" i="3"/>
  <c r="AA248" i="4"/>
  <c r="Z291" i="3"/>
  <c r="Y340" i="3"/>
  <c r="Y177" i="3"/>
  <c r="Z277" i="3"/>
  <c r="BF105" i="3"/>
  <c r="Y355" i="3"/>
  <c r="Y188" i="3"/>
  <c r="Y381" i="3"/>
  <c r="Y387" i="3"/>
  <c r="Y495" i="3"/>
  <c r="Y356" i="3"/>
  <c r="Y339" i="3"/>
  <c r="Y320" i="3"/>
  <c r="Y531" i="3"/>
  <c r="AA162" i="4"/>
  <c r="AA173" i="4" s="1"/>
  <c r="BF132" i="3"/>
  <c r="Y461" i="3"/>
  <c r="Y250" i="3"/>
  <c r="Y402" i="3"/>
  <c r="AA254" i="4"/>
  <c r="Y370" i="3"/>
  <c r="Y486" i="3"/>
  <c r="Y440" i="3"/>
  <c r="Y504" i="3"/>
  <c r="Y510" i="3" s="1"/>
  <c r="Y527" i="3"/>
  <c r="AD60" i="4"/>
  <c r="Y316" i="3"/>
  <c r="Y512" i="3"/>
  <c r="Y360" i="3"/>
  <c r="Y202" i="3"/>
  <c r="AA243" i="4"/>
  <c r="Y214" i="3"/>
  <c r="Y215" i="3" s="1"/>
  <c r="AB215" i="4"/>
  <c r="Y187" i="3"/>
  <c r="Y480" i="3"/>
  <c r="Y336" i="3"/>
  <c r="Y341" i="3"/>
  <c r="Y472" i="3"/>
  <c r="AB132" i="3"/>
  <c r="BF135" i="3" s="1"/>
  <c r="Y221" i="3" s="1"/>
  <c r="Y485" i="3"/>
  <c r="AA154" i="4"/>
  <c r="Y471" i="3"/>
  <c r="Y213" i="3"/>
  <c r="Y363" i="3"/>
  <c r="Y319" i="3"/>
  <c r="AD82" i="4"/>
  <c r="Y334" i="3"/>
  <c r="Y345" i="3"/>
  <c r="Y358" i="3"/>
  <c r="Y463" i="3"/>
  <c r="AD105" i="4"/>
  <c r="Y237" i="3"/>
  <c r="Y232" i="3"/>
  <c r="Y318" i="3"/>
  <c r="Y492" i="3"/>
  <c r="Y391" i="3"/>
  <c r="AB128" i="3"/>
  <c r="Y362" i="3"/>
  <c r="Y382" i="3"/>
  <c r="Y307" i="3"/>
  <c r="Y309" i="3" s="1"/>
  <c r="Y310" i="3" s="1"/>
  <c r="Y311" i="3" s="1"/>
  <c r="Y361" i="3"/>
  <c r="Y218" i="3"/>
  <c r="Y392" i="3"/>
  <c r="Y323" i="3"/>
  <c r="Y190" i="3"/>
  <c r="Y378" i="3"/>
  <c r="Y443" i="3"/>
  <c r="AD109" i="4"/>
  <c r="Y342" i="3"/>
  <c r="Y441" i="3"/>
  <c r="Y516" i="3"/>
  <c r="Y494" i="3"/>
  <c r="AB229" i="4"/>
  <c r="Y344" i="3"/>
  <c r="Y338" i="3"/>
  <c r="Y343" i="3"/>
  <c r="Y220" i="3"/>
  <c r="Y526" i="3"/>
  <c r="AA188" i="4"/>
  <c r="AB105" i="3"/>
  <c r="Y469" i="3"/>
  <c r="BF83" i="3"/>
  <c r="Y359" i="3"/>
  <c r="AA174" i="4"/>
  <c r="Y536" i="3"/>
  <c r="Y263" i="3"/>
  <c r="AA271" i="4"/>
  <c r="AA201" i="4"/>
  <c r="Y433" i="3"/>
  <c r="Y400" i="3"/>
  <c r="W22" i="5"/>
  <c r="W23" i="5" s="1"/>
  <c r="AA59" i="3"/>
  <c r="Z65" i="3"/>
  <c r="AC84" i="3"/>
  <c r="Z75" i="3"/>
  <c r="Z76" i="3" s="1"/>
  <c r="AC83" i="3"/>
  <c r="BG86" i="3" s="1"/>
  <c r="Z70" i="3"/>
  <c r="Z53" i="3"/>
  <c r="Z54" i="3" s="1"/>
  <c r="X20" i="5"/>
  <c r="X21" i="5"/>
  <c r="AA51" i="3"/>
  <c r="Z52" i="3"/>
  <c r="BG85" i="3" l="1"/>
  <c r="Y517" i="3"/>
  <c r="AA47" i="4"/>
  <c r="AA53" i="4"/>
  <c r="AA40" i="4"/>
  <c r="AA39" i="4" s="1"/>
  <c r="AA46" i="4" s="1"/>
  <c r="AA52" i="4" s="1"/>
  <c r="U445" i="3"/>
  <c r="U447" i="3" s="1"/>
  <c r="X328" i="3"/>
  <c r="W376" i="3"/>
  <c r="X326" i="3"/>
  <c r="X327" i="3" s="1"/>
  <c r="W493" i="3"/>
  <c r="W349" i="3"/>
  <c r="X439" i="3"/>
  <c r="Y325" i="3"/>
  <c r="Y329" i="3" s="1"/>
  <c r="Y330" i="3" s="1"/>
  <c r="Y384" i="3"/>
  <c r="W368" i="3"/>
  <c r="W487" i="3" s="1"/>
  <c r="W367" i="3"/>
  <c r="Y223" i="3"/>
  <c r="Y241" i="3" s="1"/>
  <c r="V435" i="3"/>
  <c r="V445" i="3" s="1"/>
  <c r="V447" i="3" s="1"/>
  <c r="X348" i="3"/>
  <c r="X349" i="3" s="1"/>
  <c r="Y243" i="3"/>
  <c r="V385" i="3"/>
  <c r="V388" i="3" s="1"/>
  <c r="V395" i="3" s="1"/>
  <c r="X406" i="3"/>
  <c r="Y192" i="3"/>
  <c r="P329" i="3"/>
  <c r="P330" i="3" s="1"/>
  <c r="P328" i="3"/>
  <c r="W386" i="3"/>
  <c r="W389" i="3" s="1"/>
  <c r="W396" i="3" s="1"/>
  <c r="W507" i="3"/>
  <c r="X235" i="3"/>
  <c r="X493" i="3" s="1"/>
  <c r="Y242" i="3"/>
  <c r="Y511" i="3"/>
  <c r="X240" i="3"/>
  <c r="X245" i="3" s="1"/>
  <c r="X390" i="3" s="1"/>
  <c r="X393" i="3" s="1"/>
  <c r="X366" i="3"/>
  <c r="X374" i="3"/>
  <c r="X507" i="3" s="1"/>
  <c r="Y234" i="3"/>
  <c r="Y235" i="3" s="1"/>
  <c r="Y438" i="3"/>
  <c r="U444" i="3"/>
  <c r="U446" i="3" s="1"/>
  <c r="Y346" i="3"/>
  <c r="Y348" i="3" s="1"/>
  <c r="Y349" i="3" s="1"/>
  <c r="Y216" i="3"/>
  <c r="Y403" i="3"/>
  <c r="Y364" i="3"/>
  <c r="Y365" i="3" s="1"/>
  <c r="Y189" i="3"/>
  <c r="Y191" i="3" s="1"/>
  <c r="Y394" i="3"/>
  <c r="Y321" i="3"/>
  <c r="U397" i="3"/>
  <c r="U514" i="3" s="1"/>
  <c r="U513" i="3" s="1"/>
  <c r="U474" i="3"/>
  <c r="U468" i="3" s="1"/>
  <c r="U476" i="3" s="1"/>
  <c r="V539" i="3"/>
  <c r="V541" i="3" s="1"/>
  <c r="V538" i="3"/>
  <c r="V540" i="3" s="1"/>
  <c r="V506" i="3"/>
  <c r="V530" i="3" s="1"/>
  <c r="V532" i="3" s="1"/>
  <c r="U499" i="3"/>
  <c r="X375" i="3"/>
  <c r="W405" i="3"/>
  <c r="W470" i="3"/>
  <c r="W246" i="3"/>
  <c r="W437" i="3"/>
  <c r="V473" i="3"/>
  <c r="V515" i="3" s="1"/>
  <c r="V460" i="3"/>
  <c r="Y193" i="3"/>
  <c r="V496" i="3"/>
  <c r="V491" i="3" s="1"/>
  <c r="V483" i="3"/>
  <c r="Z36" i="3"/>
  <c r="Q325" i="3" s="1"/>
  <c r="P326" i="3"/>
  <c r="P327" i="3" s="1"/>
  <c r="X22" i="5"/>
  <c r="X23" i="5" s="1"/>
  <c r="Z14" i="5"/>
  <c r="Z319" i="3"/>
  <c r="Z355" i="3"/>
  <c r="AE105" i="4"/>
  <c r="Z334" i="3"/>
  <c r="Z263" i="3"/>
  <c r="Z232" i="3"/>
  <c r="Z318" i="3"/>
  <c r="Z527" i="3"/>
  <c r="Z305" i="3"/>
  <c r="BG83" i="3"/>
  <c r="Z457" i="3"/>
  <c r="Z336" i="3"/>
  <c r="Z442" i="3"/>
  <c r="Z307" i="3"/>
  <c r="Z309" i="3" s="1"/>
  <c r="Z310" i="3" s="1"/>
  <c r="Z311" i="3" s="1"/>
  <c r="Z518" i="3"/>
  <c r="Z517" i="3" s="1"/>
  <c r="Z392" i="3"/>
  <c r="AE82" i="4"/>
  <c r="Z512" i="3"/>
  <c r="BG105" i="3"/>
  <c r="Z494" i="3"/>
  <c r="Z320" i="3"/>
  <c r="Z467" i="3"/>
  <c r="Z338" i="3"/>
  <c r="Z213" i="3"/>
  <c r="AB271" i="4"/>
  <c r="Z378" i="3"/>
  <c r="Z480" i="3"/>
  <c r="Z342" i="3"/>
  <c r="AC132" i="3"/>
  <c r="BG135" i="3" s="1"/>
  <c r="Z221" i="3" s="1"/>
  <c r="Z242" i="3" s="1"/>
  <c r="Z370" i="3"/>
  <c r="AA277" i="3"/>
  <c r="Z357" i="3"/>
  <c r="Z188" i="3"/>
  <c r="Z193" i="3" s="1"/>
  <c r="Z352" i="3"/>
  <c r="Z214" i="3"/>
  <c r="Z215" i="3" s="1"/>
  <c r="Z504" i="3"/>
  <c r="Z510" i="3" s="1"/>
  <c r="Z237" i="3"/>
  <c r="Z400" i="3"/>
  <c r="Z220" i="3"/>
  <c r="Z381" i="3"/>
  <c r="Z536" i="3"/>
  <c r="Z362" i="3"/>
  <c r="Z190" i="3"/>
  <c r="Z344" i="3"/>
  <c r="Z485" i="3"/>
  <c r="Z354" i="3"/>
  <c r="Z218" i="3"/>
  <c r="Z233" i="3"/>
  <c r="Z461" i="3"/>
  <c r="AC128" i="3"/>
  <c r="Z340" i="3"/>
  <c r="Z462" i="3"/>
  <c r="Z526" i="3"/>
  <c r="Z195" i="3"/>
  <c r="Z341" i="3"/>
  <c r="AB248" i="4"/>
  <c r="AE60" i="4"/>
  <c r="AC229" i="4"/>
  <c r="Z316" i="3"/>
  <c r="Z486" i="3"/>
  <c r="Z443" i="3"/>
  <c r="Z356" i="3"/>
  <c r="Z472" i="3"/>
  <c r="AB243" i="4"/>
  <c r="AA291" i="3"/>
  <c r="Z441" i="3"/>
  <c r="Z343" i="3"/>
  <c r="Z433" i="3"/>
  <c r="Z359" i="3"/>
  <c r="Z495" i="3"/>
  <c r="Z358" i="3"/>
  <c r="Z531" i="3"/>
  <c r="AB259" i="4"/>
  <c r="Z387" i="3"/>
  <c r="Z361" i="3"/>
  <c r="Z402" i="3"/>
  <c r="Z469" i="3"/>
  <c r="AB188" i="4"/>
  <c r="Z391" i="3"/>
  <c r="Z345" i="3"/>
  <c r="AB154" i="4"/>
  <c r="AB162" i="4"/>
  <c r="AB173" i="4" s="1"/>
  <c r="Z337" i="3"/>
  <c r="Z363" i="3"/>
  <c r="AB254" i="4"/>
  <c r="Z323" i="3"/>
  <c r="Z492" i="3"/>
  <c r="Z440" i="3"/>
  <c r="Z177" i="3"/>
  <c r="Z484" i="3"/>
  <c r="Z250" i="3"/>
  <c r="AE109" i="4"/>
  <c r="Z339" i="3"/>
  <c r="Z463" i="3"/>
  <c r="Z360" i="3"/>
  <c r="Z382" i="3"/>
  <c r="AB201" i="4"/>
  <c r="Z187" i="3"/>
  <c r="AC105" i="3"/>
  <c r="AB174" i="4"/>
  <c r="Z202" i="3"/>
  <c r="AC215" i="4"/>
  <c r="BG132" i="3"/>
  <c r="Z471" i="3"/>
  <c r="Z222" i="3"/>
  <c r="Z516" i="3"/>
  <c r="AD83" i="3"/>
  <c r="BH86" i="3" s="1"/>
  <c r="AA65" i="3"/>
  <c r="AA70" i="3"/>
  <c r="AA53" i="3"/>
  <c r="AA54" i="3" s="1"/>
  <c r="AB59" i="3"/>
  <c r="AA75" i="3"/>
  <c r="AA76" i="3" s="1"/>
  <c r="AD84" i="3"/>
  <c r="Z15" i="5"/>
  <c r="AB175" i="4"/>
  <c r="Z481" i="3"/>
  <c r="AC129" i="3"/>
  <c r="AB155" i="4"/>
  <c r="BG84" i="3"/>
  <c r="Z196" i="3"/>
  <c r="AB163" i="4"/>
  <c r="AE61" i="4"/>
  <c r="BG106" i="3"/>
  <c r="AB244" i="4"/>
  <c r="Z353" i="3"/>
  <c r="AB202" i="4"/>
  <c r="AC216" i="4"/>
  <c r="AB272" i="4"/>
  <c r="Z371" i="3"/>
  <c r="Z458" i="3"/>
  <c r="AA278" i="3"/>
  <c r="AE106" i="4"/>
  <c r="AB260" i="4"/>
  <c r="Z401" i="3"/>
  <c r="Y407" i="3" s="1"/>
  <c r="Z264" i="3"/>
  <c r="Z219" i="3"/>
  <c r="AC133" i="3"/>
  <c r="Z537" i="3"/>
  <c r="Z317" i="3"/>
  <c r="AC230" i="4"/>
  <c r="BG133" i="3"/>
  <c r="Z306" i="3"/>
  <c r="AB255" i="4"/>
  <c r="AB249" i="4"/>
  <c r="Z203" i="3"/>
  <c r="AE110" i="4"/>
  <c r="AC106" i="3"/>
  <c r="Z324" i="3"/>
  <c r="Z238" i="3"/>
  <c r="AE83" i="4"/>
  <c r="Z505" i="3"/>
  <c r="Y508" i="3" s="1"/>
  <c r="Z379" i="3"/>
  <c r="AB189" i="4"/>
  <c r="Z335" i="3"/>
  <c r="Z178" i="3"/>
  <c r="Z434" i="3"/>
  <c r="Y436" i="3" s="1"/>
  <c r="Z251" i="3"/>
  <c r="AA292" i="3"/>
  <c r="Y20" i="5"/>
  <c r="Y21" i="5"/>
  <c r="AA52" i="3"/>
  <c r="AB51" i="3"/>
  <c r="BH85" i="3" l="1"/>
  <c r="AB47" i="4"/>
  <c r="AB40" i="4"/>
  <c r="AB39" i="4" s="1"/>
  <c r="AB46" i="4" s="1"/>
  <c r="AB52" i="4" s="1"/>
  <c r="AB53" i="4"/>
  <c r="W372" i="3"/>
  <c r="W404" i="3" s="1"/>
  <c r="Y326" i="3"/>
  <c r="Y327" i="3" s="1"/>
  <c r="Y328" i="3"/>
  <c r="Y366" i="3"/>
  <c r="Y367" i="3" s="1"/>
  <c r="Y372" i="3" s="1"/>
  <c r="W373" i="3"/>
  <c r="W464" i="3" s="1"/>
  <c r="W473" i="3" s="1"/>
  <c r="W515" i="3" s="1"/>
  <c r="X350" i="3"/>
  <c r="Y374" i="3"/>
  <c r="Y386" i="3" s="1"/>
  <c r="Y389" i="3" s="1"/>
  <c r="Y396" i="3" s="1"/>
  <c r="X239" i="3"/>
  <c r="X244" i="3" s="1"/>
  <c r="X405" i="3" s="1"/>
  <c r="X376" i="3"/>
  <c r="V444" i="3"/>
  <c r="V446" i="3" s="1"/>
  <c r="Z325" i="3"/>
  <c r="Z329" i="3" s="1"/>
  <c r="Z330" i="3" s="1"/>
  <c r="X367" i="3"/>
  <c r="X372" i="3" s="1"/>
  <c r="X435" i="3" s="1"/>
  <c r="X368" i="3"/>
  <c r="X386" i="3"/>
  <c r="X389" i="3" s="1"/>
  <c r="X396" i="3" s="1"/>
  <c r="Z384" i="3"/>
  <c r="Y239" i="3"/>
  <c r="Y244" i="3" s="1"/>
  <c r="Y437" i="3" s="1"/>
  <c r="X380" i="3"/>
  <c r="X383" i="3" s="1"/>
  <c r="Y439" i="3"/>
  <c r="Y308" i="3"/>
  <c r="Q329" i="3"/>
  <c r="Q330" i="3" s="1"/>
  <c r="Q328" i="3"/>
  <c r="Y347" i="3"/>
  <c r="Y375" i="3" s="1"/>
  <c r="Y493" i="3"/>
  <c r="W506" i="3"/>
  <c r="W530" i="3" s="1"/>
  <c r="W532" i="3" s="1"/>
  <c r="W538" i="3"/>
  <c r="W540" i="3" s="1"/>
  <c r="W539" i="3"/>
  <c r="W541" i="3" s="1"/>
  <c r="Z346" i="3"/>
  <c r="Z348" i="3" s="1"/>
  <c r="Z349" i="3" s="1"/>
  <c r="X509" i="3"/>
  <c r="X539" i="3" s="1"/>
  <c r="X541" i="3" s="1"/>
  <c r="Y240" i="3"/>
  <c r="Y245" i="3" s="1"/>
  <c r="Y380" i="3" s="1"/>
  <c r="Y383" i="3" s="1"/>
  <c r="Z321" i="3"/>
  <c r="Z243" i="3"/>
  <c r="Z192" i="3"/>
  <c r="Z216" i="3"/>
  <c r="V499" i="3"/>
  <c r="Z234" i="3"/>
  <c r="Z240" i="3" s="1"/>
  <c r="Z245" i="3" s="1"/>
  <c r="Z394" i="3"/>
  <c r="Z364" i="3"/>
  <c r="Z366" i="3" s="1"/>
  <c r="Y406" i="3"/>
  <c r="V397" i="3"/>
  <c r="V514" i="3" s="1"/>
  <c r="V513" i="3" s="1"/>
  <c r="V474" i="3"/>
  <c r="V468" i="3" s="1"/>
  <c r="V476" i="3" s="1"/>
  <c r="Z223" i="3"/>
  <c r="Z241" i="3" s="1"/>
  <c r="Z511" i="3"/>
  <c r="W496" i="3"/>
  <c r="W491" i="3" s="1"/>
  <c r="W483" i="3"/>
  <c r="Z189" i="3"/>
  <c r="Z403" i="3"/>
  <c r="Z438" i="3"/>
  <c r="Q326" i="3"/>
  <c r="Q327" i="3" s="1"/>
  <c r="AA36" i="3"/>
  <c r="R325" i="3" s="1"/>
  <c r="Z21" i="5"/>
  <c r="Z20" i="5"/>
  <c r="AA15" i="5"/>
  <c r="AC272" i="4"/>
  <c r="AA251" i="3"/>
  <c r="AC155" i="4"/>
  <c r="AD129" i="3"/>
  <c r="AC249" i="4"/>
  <c r="AC244" i="4"/>
  <c r="AD133" i="3"/>
  <c r="AC189" i="4"/>
  <c r="AF83" i="4"/>
  <c r="AB278" i="3"/>
  <c r="BH133" i="3"/>
  <c r="AA371" i="3"/>
  <c r="AA219" i="3"/>
  <c r="AA196" i="3"/>
  <c r="BH106" i="3"/>
  <c r="AA379" i="3"/>
  <c r="AB292" i="3"/>
  <c r="AA178" i="3"/>
  <c r="AC255" i="4"/>
  <c r="AC163" i="4"/>
  <c r="AA203" i="3"/>
  <c r="AD216" i="4"/>
  <c r="AF61" i="4"/>
  <c r="AA481" i="3"/>
  <c r="AA537" i="3"/>
  <c r="AA401" i="3"/>
  <c r="Z407" i="3" s="1"/>
  <c r="AA317" i="3"/>
  <c r="AD106" i="3"/>
  <c r="AF110" i="4"/>
  <c r="AA324" i="3"/>
  <c r="AA434" i="3"/>
  <c r="Z436" i="3" s="1"/>
  <c r="AA335" i="3"/>
  <c r="AA505" i="3"/>
  <c r="AD230" i="4"/>
  <c r="AA353" i="3"/>
  <c r="AF106" i="4"/>
  <c r="AA306" i="3"/>
  <c r="AC202" i="4"/>
  <c r="AA264" i="3"/>
  <c r="AA238" i="3"/>
  <c r="AA458" i="3"/>
  <c r="BH84" i="3"/>
  <c r="AC175" i="4"/>
  <c r="AC260" i="4"/>
  <c r="Y22" i="5"/>
  <c r="Y23" i="5" s="1"/>
  <c r="AE84" i="3"/>
  <c r="AE83" i="3"/>
  <c r="BI86" i="3" s="1"/>
  <c r="AC59" i="3"/>
  <c r="AB65" i="3"/>
  <c r="AB70" i="3"/>
  <c r="AB75" i="3"/>
  <c r="AB76" i="3" s="1"/>
  <c r="AB53" i="3"/>
  <c r="AB54" i="3" s="1"/>
  <c r="AA14" i="5"/>
  <c r="AA341" i="3"/>
  <c r="AA441" i="3"/>
  <c r="AA340" i="3"/>
  <c r="AA370" i="3"/>
  <c r="AB277" i="3"/>
  <c r="AA391" i="3"/>
  <c r="AA387" i="3"/>
  <c r="AF109" i="4"/>
  <c r="AA263" i="3"/>
  <c r="AF105" i="4"/>
  <c r="AA195" i="3"/>
  <c r="AA382" i="3"/>
  <c r="AA323" i="3"/>
  <c r="AA316" i="3"/>
  <c r="AA222" i="3"/>
  <c r="AA233" i="3"/>
  <c r="AA492" i="3"/>
  <c r="AA486" i="3"/>
  <c r="AA433" i="3"/>
  <c r="AA438" i="3" s="1"/>
  <c r="AA213" i="3"/>
  <c r="AF82" i="4"/>
  <c r="AC271" i="4"/>
  <c r="AA518" i="3"/>
  <c r="AA517" i="3" s="1"/>
  <c r="AA177" i="3"/>
  <c r="AC162" i="4"/>
  <c r="AC173" i="4" s="1"/>
  <c r="AA344" i="3"/>
  <c r="AA360" i="3"/>
  <c r="AC174" i="4"/>
  <c r="AA188" i="3"/>
  <c r="AA193" i="3" s="1"/>
  <c r="AA378" i="3"/>
  <c r="AA357" i="3"/>
  <c r="AA536" i="3"/>
  <c r="AA463" i="3"/>
  <c r="AA202" i="3"/>
  <c r="AD132" i="3"/>
  <c r="BH135" i="3" s="1"/>
  <c r="AA218" i="3"/>
  <c r="AA307" i="3"/>
  <c r="AA321" i="3" s="1"/>
  <c r="AA343" i="3"/>
  <c r="AA516" i="3"/>
  <c r="AA337" i="3"/>
  <c r="AA334" i="3"/>
  <c r="AA472" i="3"/>
  <c r="AA320" i="3"/>
  <c r="AA531" i="3"/>
  <c r="AA442" i="3"/>
  <c r="AA361" i="3"/>
  <c r="AC254" i="4"/>
  <c r="AD229" i="4"/>
  <c r="AA190" i="3"/>
  <c r="AC201" i="4"/>
  <c r="AA250" i="3"/>
  <c r="AA342" i="3"/>
  <c r="AA457" i="3"/>
  <c r="AA187" i="3"/>
  <c r="AA402" i="3"/>
  <c r="AA354" i="3"/>
  <c r="AA381" i="3"/>
  <c r="AA363" i="3"/>
  <c r="AD128" i="3"/>
  <c r="AA495" i="3"/>
  <c r="AA338" i="3"/>
  <c r="AA461" i="3"/>
  <c r="AA392" i="3"/>
  <c r="AD105" i="3"/>
  <c r="AA462" i="3"/>
  <c r="AA443" i="3"/>
  <c r="AA512" i="3"/>
  <c r="AA484" i="3"/>
  <c r="AA356" i="3"/>
  <c r="AC243" i="4"/>
  <c r="AD215" i="4"/>
  <c r="AA214" i="3"/>
  <c r="AA215" i="3" s="1"/>
  <c r="AA467" i="3"/>
  <c r="AA358" i="3"/>
  <c r="AF60" i="4"/>
  <c r="AA237" i="3"/>
  <c r="BH105" i="3"/>
  <c r="AA318" i="3"/>
  <c r="AA485" i="3"/>
  <c r="AA440" i="3"/>
  <c r="AC248" i="4"/>
  <c r="AC154" i="4"/>
  <c r="AC259" i="4"/>
  <c r="AA469" i="3"/>
  <c r="AA480" i="3"/>
  <c r="AB291" i="3"/>
  <c r="AA345" i="3"/>
  <c r="AA362" i="3"/>
  <c r="AA305" i="3"/>
  <c r="AA471" i="3"/>
  <c r="AA494" i="3"/>
  <c r="AA339" i="3"/>
  <c r="BH83" i="3"/>
  <c r="AA504" i="3"/>
  <c r="AA510" i="3" s="1"/>
  <c r="AA336" i="3"/>
  <c r="AA352" i="3"/>
  <c r="AA527" i="3"/>
  <c r="AA359" i="3"/>
  <c r="AA526" i="3"/>
  <c r="AA355" i="3"/>
  <c r="AA232" i="3"/>
  <c r="AA319" i="3"/>
  <c r="BH132" i="3"/>
  <c r="AC188" i="4"/>
  <c r="AA400" i="3"/>
  <c r="AA220" i="3"/>
  <c r="AB52" i="3"/>
  <c r="AC51" i="3"/>
  <c r="AA221" i="3" l="1"/>
  <c r="AA223" i="3" s="1"/>
  <c r="AA241" i="3" s="1"/>
  <c r="BI85" i="3"/>
  <c r="AC47" i="4"/>
  <c r="AC40" i="4"/>
  <c r="AC39" i="4" s="1"/>
  <c r="AC46" i="4" s="1"/>
  <c r="AC52" i="4" s="1"/>
  <c r="AC53" i="4"/>
  <c r="W435" i="3"/>
  <c r="W445" i="3" s="1"/>
  <c r="W447" i="3" s="1"/>
  <c r="W385" i="3"/>
  <c r="W388" i="3" s="1"/>
  <c r="W395" i="3" s="1"/>
  <c r="W397" i="3" s="1"/>
  <c r="W514" i="3" s="1"/>
  <c r="W513" i="3" s="1"/>
  <c r="Y376" i="3"/>
  <c r="Y368" i="3"/>
  <c r="Y487" i="3" s="1"/>
  <c r="X404" i="3"/>
  <c r="Y507" i="3"/>
  <c r="X373" i="3"/>
  <c r="X464" i="3" s="1"/>
  <c r="X460" i="3" s="1"/>
  <c r="Z326" i="3"/>
  <c r="Z327" i="3" s="1"/>
  <c r="X385" i="3"/>
  <c r="X388" i="3" s="1"/>
  <c r="X395" i="3" s="1"/>
  <c r="X397" i="3" s="1"/>
  <c r="W460" i="3"/>
  <c r="X246" i="3"/>
  <c r="X470" i="3"/>
  <c r="X437" i="3"/>
  <c r="X445" i="3" s="1"/>
  <c r="X447" i="3" s="1"/>
  <c r="X487" i="3"/>
  <c r="X496" i="3" s="1"/>
  <c r="X491" i="3" s="1"/>
  <c r="Z328" i="3"/>
  <c r="AA216" i="3"/>
  <c r="Z347" i="3"/>
  <c r="Z350" i="3" s="1"/>
  <c r="Y470" i="3"/>
  <c r="AA325" i="3"/>
  <c r="AA328" i="3" s="1"/>
  <c r="X506" i="3"/>
  <c r="X530" i="3" s="1"/>
  <c r="X532" i="3" s="1"/>
  <c r="Z376" i="3"/>
  <c r="Y405" i="3"/>
  <c r="Z365" i="3"/>
  <c r="Z368" i="3" s="1"/>
  <c r="Z374" i="3"/>
  <c r="Z386" i="3" s="1"/>
  <c r="Z389" i="3" s="1"/>
  <c r="Z396" i="3" s="1"/>
  <c r="X538" i="3"/>
  <c r="X540" i="3" s="1"/>
  <c r="Y350" i="3"/>
  <c r="Y246" i="3"/>
  <c r="R329" i="3"/>
  <c r="R330" i="3" s="1"/>
  <c r="R328" i="3"/>
  <c r="Z308" i="3"/>
  <c r="AA394" i="3"/>
  <c r="Y390" i="3"/>
  <c r="Y393" i="3" s="1"/>
  <c r="AA346" i="3"/>
  <c r="AA347" i="3" s="1"/>
  <c r="AA234" i="3"/>
  <c r="AA235" i="3" s="1"/>
  <c r="AA189" i="3"/>
  <c r="AA406" i="3" s="1"/>
  <c r="Z235" i="3"/>
  <c r="Z493" i="3" s="1"/>
  <c r="Y509" i="3"/>
  <c r="AA243" i="3"/>
  <c r="AA364" i="3"/>
  <c r="AA366" i="3" s="1"/>
  <c r="AA367" i="3" s="1"/>
  <c r="AA384" i="3"/>
  <c r="Z191" i="3"/>
  <c r="Z439" i="3"/>
  <c r="Z406" i="3"/>
  <c r="AA403" i="3"/>
  <c r="AA309" i="3"/>
  <c r="AA310" i="3" s="1"/>
  <c r="AA311" i="3" s="1"/>
  <c r="Y435" i="3"/>
  <c r="Y385" i="3"/>
  <c r="Y388" i="3" s="1"/>
  <c r="Y404" i="3"/>
  <c r="Z508" i="3"/>
  <c r="W499" i="3"/>
  <c r="Z367" i="3"/>
  <c r="Z372" i="3" s="1"/>
  <c r="AA192" i="3"/>
  <c r="AA511" i="3"/>
  <c r="Z390" i="3"/>
  <c r="Z393" i="3" s="1"/>
  <c r="Z380" i="3"/>
  <c r="Z383" i="3" s="1"/>
  <c r="Z509" i="3"/>
  <c r="AB36" i="3"/>
  <c r="R326" i="3"/>
  <c r="R327" i="3" s="1"/>
  <c r="AC75" i="3"/>
  <c r="AC76" i="3" s="1"/>
  <c r="AC70" i="3"/>
  <c r="AF83" i="3"/>
  <c r="AF84" i="3"/>
  <c r="AC53" i="3"/>
  <c r="AC54" i="3" s="1"/>
  <c r="AD59" i="3"/>
  <c r="AC65" i="3"/>
  <c r="AB14" i="5"/>
  <c r="AB527" i="3"/>
  <c r="AB339" i="3"/>
  <c r="AB400" i="3"/>
  <c r="AB403" i="3" s="1"/>
  <c r="AB213" i="3"/>
  <c r="AD162" i="4"/>
  <c r="AD173" i="4" s="1"/>
  <c r="AB531" i="3"/>
  <c r="AB336" i="3"/>
  <c r="AB441" i="3"/>
  <c r="AB443" i="3"/>
  <c r="BI132" i="3"/>
  <c r="AB352" i="3"/>
  <c r="AD174" i="4"/>
  <c r="AC277" i="3"/>
  <c r="AB492" i="3"/>
  <c r="AD248" i="4"/>
  <c r="AE132" i="3"/>
  <c r="BI135" i="3" s="1"/>
  <c r="AB442" i="3"/>
  <c r="AB222" i="3"/>
  <c r="AB358" i="3"/>
  <c r="AB392" i="3"/>
  <c r="AD188" i="4"/>
  <c r="AB218" i="3"/>
  <c r="AG82" i="4"/>
  <c r="AB440" i="3"/>
  <c r="AB355" i="3"/>
  <c r="AD243" i="4"/>
  <c r="AB341" i="3"/>
  <c r="AB233" i="3"/>
  <c r="AD271" i="4"/>
  <c r="AB188" i="3"/>
  <c r="AB193" i="3" s="1"/>
  <c r="AB504" i="3"/>
  <c r="AB510" i="3" s="1"/>
  <c r="AB250" i="3"/>
  <c r="AB457" i="3"/>
  <c r="AB360" i="3"/>
  <c r="AB485" i="3"/>
  <c r="AB362" i="3"/>
  <c r="AB214" i="3"/>
  <c r="AB215" i="3" s="1"/>
  <c r="AB494" i="3"/>
  <c r="AB516" i="3"/>
  <c r="AB340" i="3"/>
  <c r="AB472" i="3"/>
  <c r="AG105" i="4"/>
  <c r="AB177" i="3"/>
  <c r="AE128" i="3"/>
  <c r="AB469" i="3"/>
  <c r="AB305" i="3"/>
  <c r="AE105" i="3"/>
  <c r="AE229" i="4"/>
  <c r="AC291" i="3"/>
  <c r="AB526" i="3"/>
  <c r="AB461" i="3"/>
  <c r="AB202" i="3"/>
  <c r="AB536" i="3"/>
  <c r="AB263" i="3"/>
  <c r="AB359" i="3"/>
  <c r="AB484" i="3"/>
  <c r="AB232" i="3"/>
  <c r="AB471" i="3"/>
  <c r="AB342" i="3"/>
  <c r="AB307" i="3"/>
  <c r="AB321" i="3" s="1"/>
  <c r="AD201" i="4"/>
  <c r="AB345" i="3"/>
  <c r="AG109" i="4"/>
  <c r="AB495" i="3"/>
  <c r="AB343" i="3"/>
  <c r="AD154" i="4"/>
  <c r="AB378" i="3"/>
  <c r="AB354" i="3"/>
  <c r="AB337" i="3"/>
  <c r="AB190" i="3"/>
  <c r="AB357" i="3"/>
  <c r="BI105" i="3"/>
  <c r="AB318" i="3"/>
  <c r="AB363" i="3"/>
  <c r="AB463" i="3"/>
  <c r="AB391" i="3"/>
  <c r="AB195" i="3"/>
  <c r="AD259" i="4"/>
  <c r="AB512" i="3"/>
  <c r="AD254" i="4"/>
  <c r="AB187" i="3"/>
  <c r="AB381" i="3"/>
  <c r="AB518" i="3"/>
  <c r="AB517" i="3" s="1"/>
  <c r="AB344" i="3"/>
  <c r="AB237" i="3"/>
  <c r="AB486" i="3"/>
  <c r="AB467" i="3"/>
  <c r="AB361" i="3"/>
  <c r="AB316" i="3"/>
  <c r="AB338" i="3"/>
  <c r="AB319" i="3"/>
  <c r="AB382" i="3"/>
  <c r="AB323" i="3"/>
  <c r="AB370" i="3"/>
  <c r="AB356" i="3"/>
  <c r="AB387" i="3"/>
  <c r="AB433" i="3"/>
  <c r="AB438" i="3" s="1"/>
  <c r="AB320" i="3"/>
  <c r="AB220" i="3"/>
  <c r="BI83" i="3"/>
  <c r="AB480" i="3"/>
  <c r="AB402" i="3"/>
  <c r="AB334" i="3"/>
  <c r="AE215" i="4"/>
  <c r="AB462" i="3"/>
  <c r="AG60" i="4"/>
  <c r="Z22" i="5"/>
  <c r="Z23" i="5" s="1"/>
  <c r="AA20" i="5"/>
  <c r="AA21" i="5"/>
  <c r="AB15" i="5"/>
  <c r="AG83" i="4"/>
  <c r="AG61" i="4"/>
  <c r="AB238" i="3"/>
  <c r="AB379" i="3"/>
  <c r="AB505" i="3"/>
  <c r="AA508" i="3" s="1"/>
  <c r="AD202" i="4"/>
  <c r="AB401" i="3"/>
  <c r="AA407" i="3" s="1"/>
  <c r="AB324" i="3"/>
  <c r="AD163" i="4"/>
  <c r="AB371" i="3"/>
  <c r="AC292" i="3"/>
  <c r="AB335" i="3"/>
  <c r="AB196" i="3"/>
  <c r="AE129" i="3"/>
  <c r="AB317" i="3"/>
  <c r="AB219" i="3"/>
  <c r="AD175" i="4"/>
  <c r="AD244" i="4"/>
  <c r="AG106" i="4"/>
  <c r="AE216" i="4"/>
  <c r="AB251" i="3"/>
  <c r="AB306" i="3"/>
  <c r="BI106" i="3"/>
  <c r="BI133" i="3"/>
  <c r="AE106" i="3"/>
  <c r="AB264" i="3"/>
  <c r="AD189" i="4"/>
  <c r="AB353" i="3"/>
  <c r="AB203" i="3"/>
  <c r="AB434" i="3"/>
  <c r="AA436" i="3" s="1"/>
  <c r="AC278" i="3"/>
  <c r="AB481" i="3"/>
  <c r="AE133" i="3"/>
  <c r="AD155" i="4"/>
  <c r="AD249" i="4"/>
  <c r="AB178" i="3"/>
  <c r="AG110" i="4"/>
  <c r="AD272" i="4"/>
  <c r="AD260" i="4"/>
  <c r="AD255" i="4"/>
  <c r="AE230" i="4"/>
  <c r="AB458" i="3"/>
  <c r="BI84" i="3"/>
  <c r="AB537" i="3"/>
  <c r="AD51" i="3"/>
  <c r="AC52" i="3"/>
  <c r="AA242" i="3" l="1"/>
  <c r="W444" i="3"/>
  <c r="W446" i="3" s="1"/>
  <c r="AB221" i="3"/>
  <c r="AB242" i="3" s="1"/>
  <c r="BJ86" i="3"/>
  <c r="BJ85" i="3"/>
  <c r="AD47" i="4"/>
  <c r="AD53" i="4"/>
  <c r="AD40" i="4"/>
  <c r="AD39" i="4" s="1"/>
  <c r="AD46" i="4" s="1"/>
  <c r="AD52" i="4" s="1"/>
  <c r="Y373" i="3"/>
  <c r="Y464" i="3" s="1"/>
  <c r="Y460" i="3" s="1"/>
  <c r="W474" i="3"/>
  <c r="W468" i="3" s="1"/>
  <c r="W476" i="3" s="1"/>
  <c r="Y539" i="3"/>
  <c r="Y541" i="3" s="1"/>
  <c r="X473" i="3"/>
  <c r="X515" i="3" s="1"/>
  <c r="X444" i="3"/>
  <c r="X446" i="3" s="1"/>
  <c r="AB325" i="3"/>
  <c r="AB329" i="3" s="1"/>
  <c r="AB330" i="3" s="1"/>
  <c r="X514" i="3"/>
  <c r="AA326" i="3"/>
  <c r="AA327" i="3" s="1"/>
  <c r="X483" i="3"/>
  <c r="X499" i="3" s="1"/>
  <c r="AA239" i="3"/>
  <c r="AA244" i="3" s="1"/>
  <c r="AA437" i="3" s="1"/>
  <c r="AA329" i="3"/>
  <c r="AA330" i="3" s="1"/>
  <c r="X474" i="3"/>
  <c r="Z375" i="3"/>
  <c r="Z507" i="3"/>
  <c r="Z538" i="3" s="1"/>
  <c r="Z540" i="3" s="1"/>
  <c r="AB394" i="3"/>
  <c r="AA191" i="3"/>
  <c r="AA240" i="3"/>
  <c r="AA245" i="3" s="1"/>
  <c r="AA380" i="3" s="1"/>
  <c r="AA383" i="3" s="1"/>
  <c r="AA308" i="3"/>
  <c r="Z239" i="3"/>
  <c r="Z244" i="3" s="1"/>
  <c r="Z437" i="3" s="1"/>
  <c r="AB216" i="3"/>
  <c r="AA493" i="3"/>
  <c r="Y395" i="3"/>
  <c r="Y397" i="3" s="1"/>
  <c r="Y514" i="3" s="1"/>
  <c r="AA348" i="3"/>
  <c r="AA349" i="3" s="1"/>
  <c r="AA372" i="3" s="1"/>
  <c r="AB192" i="3"/>
  <c r="AB243" i="3"/>
  <c r="Z539" i="3"/>
  <c r="Z541" i="3" s="1"/>
  <c r="AA374" i="3"/>
  <c r="AA507" i="3" s="1"/>
  <c r="AB309" i="3"/>
  <c r="AB310" i="3" s="1"/>
  <c r="AB311" i="3" s="1"/>
  <c r="AA365" i="3"/>
  <c r="AA368" i="3" s="1"/>
  <c r="Y506" i="3"/>
  <c r="Y530" i="3" s="1"/>
  <c r="Y532" i="3" s="1"/>
  <c r="AA439" i="3"/>
  <c r="Y538" i="3"/>
  <c r="Y540" i="3" s="1"/>
  <c r="AB223" i="3"/>
  <c r="AB241" i="3" s="1"/>
  <c r="AB346" i="3"/>
  <c r="AB348" i="3" s="1"/>
  <c r="AB349" i="3" s="1"/>
  <c r="AB364" i="3"/>
  <c r="AB365" i="3" s="1"/>
  <c r="AB189" i="3"/>
  <c r="AB439" i="3" s="1"/>
  <c r="Y445" i="3"/>
  <c r="Y447" i="3" s="1"/>
  <c r="Y444" i="3"/>
  <c r="Y446" i="3" s="1"/>
  <c r="Z487" i="3"/>
  <c r="Z373" i="3"/>
  <c r="Z464" i="3" s="1"/>
  <c r="Y496" i="3"/>
  <c r="Y491" i="3" s="1"/>
  <c r="Y483" i="3"/>
  <c r="AB511" i="3"/>
  <c r="AB384" i="3"/>
  <c r="Z435" i="3"/>
  <c r="Z385" i="3"/>
  <c r="Z388" i="3" s="1"/>
  <c r="Z395" i="3" s="1"/>
  <c r="Z404" i="3"/>
  <c r="AC36" i="3"/>
  <c r="AB20" i="5"/>
  <c r="AB21" i="5"/>
  <c r="AA22" i="5"/>
  <c r="AA23" i="5" s="1"/>
  <c r="AC14" i="5"/>
  <c r="AC356" i="3"/>
  <c r="AC359" i="3"/>
  <c r="AF132" i="3"/>
  <c r="BJ135" i="3" s="1"/>
  <c r="AC221" i="3" s="1"/>
  <c r="AC242" i="3" s="1"/>
  <c r="AC323" i="3"/>
  <c r="AC536" i="3"/>
  <c r="AC463" i="3"/>
  <c r="AC340" i="3"/>
  <c r="AC492" i="3"/>
  <c r="AE162" i="4"/>
  <c r="AE173" i="4" s="1"/>
  <c r="AC516" i="3"/>
  <c r="AC495" i="3"/>
  <c r="AH82" i="4"/>
  <c r="AC237" i="3"/>
  <c r="AC218" i="3"/>
  <c r="AC250" i="3"/>
  <c r="AC433" i="3"/>
  <c r="AC438" i="3" s="1"/>
  <c r="AC361" i="3"/>
  <c r="AC441" i="3"/>
  <c r="AC484" i="3"/>
  <c r="BJ83" i="3"/>
  <c r="AE259" i="4"/>
  <c r="AC400" i="3"/>
  <c r="AC403" i="3" s="1"/>
  <c r="AC494" i="3"/>
  <c r="AC363" i="3"/>
  <c r="AC358" i="3"/>
  <c r="AC461" i="3"/>
  <c r="AC342" i="3"/>
  <c r="AE201" i="4"/>
  <c r="AE188" i="4"/>
  <c r="AF105" i="3"/>
  <c r="AC443" i="3"/>
  <c r="AC442" i="3"/>
  <c r="AC440" i="3"/>
  <c r="AC213" i="3"/>
  <c r="AC233" i="3"/>
  <c r="AC360" i="3"/>
  <c r="AE248" i="4"/>
  <c r="AC188" i="3"/>
  <c r="AC193" i="3" s="1"/>
  <c r="AC354" i="3"/>
  <c r="AC316" i="3"/>
  <c r="AC355" i="3"/>
  <c r="AC480" i="3"/>
  <c r="AC462" i="3"/>
  <c r="AC381" i="3"/>
  <c r="AC387" i="3"/>
  <c r="AC469" i="3"/>
  <c r="AC339" i="3"/>
  <c r="AC531" i="3"/>
  <c r="AC318" i="3"/>
  <c r="AC467" i="3"/>
  <c r="AC344" i="3"/>
  <c r="AC485" i="3"/>
  <c r="AF215" i="4"/>
  <c r="AF128" i="3"/>
  <c r="AC526" i="3"/>
  <c r="AC338" i="3"/>
  <c r="AC337" i="3"/>
  <c r="AC378" i="3"/>
  <c r="AE271" i="4"/>
  <c r="AC504" i="3"/>
  <c r="AC510" i="3" s="1"/>
  <c r="AC472" i="3"/>
  <c r="AE254" i="4"/>
  <c r="AC320" i="3"/>
  <c r="AC527" i="3"/>
  <c r="AC343" i="3"/>
  <c r="BJ132" i="3"/>
  <c r="AC345" i="3"/>
  <c r="AC357" i="3"/>
  <c r="AD291" i="3"/>
  <c r="AC319" i="3"/>
  <c r="AC305" i="3"/>
  <c r="AC362" i="3"/>
  <c r="AC222" i="3"/>
  <c r="AC512" i="3"/>
  <c r="AC195" i="3"/>
  <c r="AC341" i="3"/>
  <c r="AC220" i="3"/>
  <c r="AC402" i="3"/>
  <c r="AC518" i="3"/>
  <c r="AC517" i="3" s="1"/>
  <c r="AC263" i="3"/>
  <c r="AC190" i="3"/>
  <c r="AH60" i="4"/>
  <c r="AC352" i="3"/>
  <c r="AC471" i="3"/>
  <c r="AF229" i="4"/>
  <c r="AC232" i="3"/>
  <c r="AC214" i="3"/>
  <c r="AC215" i="3" s="1"/>
  <c r="AC336" i="3"/>
  <c r="AH109" i="4"/>
  <c r="AC187" i="3"/>
  <c r="AE243" i="4"/>
  <c r="AC202" i="3"/>
  <c r="AC457" i="3"/>
  <c r="BJ105" i="3"/>
  <c r="AE174" i="4"/>
  <c r="AD277" i="3"/>
  <c r="AC486" i="3"/>
  <c r="AC391" i="3"/>
  <c r="AC392" i="3"/>
  <c r="AE154" i="4"/>
  <c r="AC370" i="3"/>
  <c r="AH105" i="4"/>
  <c r="AC307" i="3"/>
  <c r="AC321" i="3" s="1"/>
  <c r="AC382" i="3"/>
  <c r="AC334" i="3"/>
  <c r="AC177" i="3"/>
  <c r="AG84" i="3"/>
  <c r="AD75" i="3"/>
  <c r="AD76" i="3" s="1"/>
  <c r="AG83" i="3"/>
  <c r="AD70" i="3"/>
  <c r="AD65" i="3"/>
  <c r="AE59" i="3"/>
  <c r="AD53" i="3"/>
  <c r="AD54" i="3" s="1"/>
  <c r="AC15" i="5"/>
  <c r="BJ84" i="3"/>
  <c r="AF129" i="3"/>
  <c r="AC196" i="3"/>
  <c r="AC481" i="3"/>
  <c r="AE260" i="4"/>
  <c r="AC371" i="3"/>
  <c r="AC401" i="3"/>
  <c r="AE175" i="4"/>
  <c r="BJ106" i="3"/>
  <c r="AD278" i="3"/>
  <c r="AC306" i="3"/>
  <c r="AH106" i="4"/>
  <c r="AH83" i="4"/>
  <c r="AF216" i="4"/>
  <c r="AE202" i="4"/>
  <c r="AC317" i="3"/>
  <c r="AH110" i="4"/>
  <c r="AC238" i="3"/>
  <c r="AE189" i="4"/>
  <c r="AF106" i="3"/>
  <c r="AC219" i="3"/>
  <c r="AE163" i="4"/>
  <c r="BJ133" i="3"/>
  <c r="AC178" i="3"/>
  <c r="AC434" i="3"/>
  <c r="AC324" i="3"/>
  <c r="AH61" i="4"/>
  <c r="AE244" i="4"/>
  <c r="AE155" i="4"/>
  <c r="AC458" i="3"/>
  <c r="AC264" i="3"/>
  <c r="AD292" i="3"/>
  <c r="AC505" i="3"/>
  <c r="AC335" i="3"/>
  <c r="AC251" i="3"/>
  <c r="AC379" i="3"/>
  <c r="AE255" i="4"/>
  <c r="AF133" i="3"/>
  <c r="AE249" i="4"/>
  <c r="AF230" i="4"/>
  <c r="AC537" i="3"/>
  <c r="AC353" i="3"/>
  <c r="AC203" i="3"/>
  <c r="AE272" i="4"/>
  <c r="AE51" i="3"/>
  <c r="AD52" i="3"/>
  <c r="AB234" i="3" l="1"/>
  <c r="AB240" i="3" s="1"/>
  <c r="AB245" i="3" s="1"/>
  <c r="AB380" i="3" s="1"/>
  <c r="AB383" i="3" s="1"/>
  <c r="BK86" i="3"/>
  <c r="BK85" i="3"/>
  <c r="Y473" i="3"/>
  <c r="Y515" i="3" s="1"/>
  <c r="Y513" i="3" s="1"/>
  <c r="AE47" i="4"/>
  <c r="AE53" i="4"/>
  <c r="AE40" i="4"/>
  <c r="AE39" i="4" s="1"/>
  <c r="AE46" i="4" s="1"/>
  <c r="AE52" i="4" s="1"/>
  <c r="X513" i="3"/>
  <c r="X468" i="3"/>
  <c r="X476" i="3" s="1"/>
  <c r="AB326" i="3"/>
  <c r="AB327" i="3" s="1"/>
  <c r="AB328" i="3"/>
  <c r="Z470" i="3"/>
  <c r="Z473" i="3" s="1"/>
  <c r="Z515" i="3" s="1"/>
  <c r="Z246" i="3"/>
  <c r="Z405" i="3"/>
  <c r="Z506" i="3"/>
  <c r="Z530" i="3" s="1"/>
  <c r="Z532" i="3" s="1"/>
  <c r="AB235" i="3"/>
  <c r="AB493" i="3" s="1"/>
  <c r="AA246" i="3"/>
  <c r="AA405" i="3"/>
  <c r="AC189" i="3"/>
  <c r="AC439" i="3" s="1"/>
  <c r="AA350" i="3"/>
  <c r="AA373" i="3" s="1"/>
  <c r="AA464" i="3" s="1"/>
  <c r="Y474" i="3"/>
  <c r="AC325" i="3"/>
  <c r="AC328" i="3" s="1"/>
  <c r="AA376" i="3"/>
  <c r="AA390" i="3"/>
  <c r="AA393" i="3" s="1"/>
  <c r="AA470" i="3"/>
  <c r="AA509" i="3"/>
  <c r="AA506" i="3" s="1"/>
  <c r="AA530" i="3" s="1"/>
  <c r="AA532" i="3" s="1"/>
  <c r="AA386" i="3"/>
  <c r="AA389" i="3" s="1"/>
  <c r="AA396" i="3" s="1"/>
  <c r="AB308" i="3"/>
  <c r="AA375" i="3"/>
  <c r="AB509" i="3"/>
  <c r="AC216" i="3"/>
  <c r="AB366" i="3"/>
  <c r="AB368" i="3" s="1"/>
  <c r="AC192" i="3"/>
  <c r="AC234" i="3"/>
  <c r="AC308" i="3" s="1"/>
  <c r="AC243" i="3"/>
  <c r="AC394" i="3"/>
  <c r="AC511" i="3"/>
  <c r="AC346" i="3"/>
  <c r="AC347" i="3" s="1"/>
  <c r="Y499" i="3"/>
  <c r="AC364" i="3"/>
  <c r="AC365" i="3" s="1"/>
  <c r="AB347" i="3"/>
  <c r="AB375" i="3" s="1"/>
  <c r="AC384" i="3"/>
  <c r="AB374" i="3"/>
  <c r="AC223" i="3"/>
  <c r="AC241" i="3" s="1"/>
  <c r="AC309" i="3"/>
  <c r="AC310" i="3" s="1"/>
  <c r="AC311" i="3" s="1"/>
  <c r="Z397" i="3"/>
  <c r="Z474" i="3"/>
  <c r="AA487" i="3"/>
  <c r="Z445" i="3"/>
  <c r="Z447" i="3" s="1"/>
  <c r="Z444" i="3"/>
  <c r="Z446" i="3" s="1"/>
  <c r="AA385" i="3"/>
  <c r="AA388" i="3" s="1"/>
  <c r="AA435" i="3"/>
  <c r="AA404" i="3"/>
  <c r="Z496" i="3"/>
  <c r="Z491" i="3" s="1"/>
  <c r="Z483" i="3"/>
  <c r="Z460" i="3"/>
  <c r="AB191" i="3"/>
  <c r="AB406" i="3"/>
  <c r="AD36" i="3"/>
  <c r="AB22" i="5"/>
  <c r="AB23" i="5" s="1"/>
  <c r="AE65" i="3"/>
  <c r="AE75" i="3"/>
  <c r="AE76" i="3" s="1"/>
  <c r="AF59" i="3"/>
  <c r="AE70" i="3"/>
  <c r="AH83" i="3"/>
  <c r="AE53" i="3"/>
  <c r="AE54" i="3" s="1"/>
  <c r="AH84" i="3"/>
  <c r="AC21" i="5"/>
  <c r="AC20" i="5"/>
  <c r="AD14" i="5"/>
  <c r="AD340" i="3"/>
  <c r="AD463" i="3"/>
  <c r="AF154" i="4"/>
  <c r="AD316" i="3"/>
  <c r="AD305" i="3"/>
  <c r="AD358" i="3"/>
  <c r="AD382" i="3"/>
  <c r="AD457" i="3"/>
  <c r="AF188" i="4"/>
  <c r="AD323" i="3"/>
  <c r="AD360" i="3"/>
  <c r="AE277" i="3"/>
  <c r="AD187" i="3"/>
  <c r="AD362" i="3"/>
  <c r="AD233" i="3"/>
  <c r="AD494" i="3"/>
  <c r="AD387" i="3"/>
  <c r="AD504" i="3"/>
  <c r="AD510" i="3" s="1"/>
  <c r="AD443" i="3"/>
  <c r="AF248" i="4"/>
  <c r="AD354" i="3"/>
  <c r="AD370" i="3"/>
  <c r="AD467" i="3"/>
  <c r="AI82" i="4"/>
  <c r="AD319" i="3"/>
  <c r="AD363" i="3"/>
  <c r="AD378" i="3"/>
  <c r="AD495" i="3"/>
  <c r="AD518" i="3"/>
  <c r="AD517" i="3" s="1"/>
  <c r="AD188" i="3"/>
  <c r="AD193" i="3" s="1"/>
  <c r="AD263" i="3"/>
  <c r="BK83" i="3"/>
  <c r="AD492" i="3"/>
  <c r="AD342" i="3"/>
  <c r="AD440" i="3"/>
  <c r="AF162" i="4"/>
  <c r="AF173" i="4" s="1"/>
  <c r="AD307" i="3"/>
  <c r="AD309" i="3" s="1"/>
  <c r="AD310" i="3" s="1"/>
  <c r="AD311" i="3" s="1"/>
  <c r="AD218" i="3"/>
  <c r="AD220" i="3"/>
  <c r="AD237" i="3"/>
  <c r="AD512" i="3"/>
  <c r="AD527" i="3"/>
  <c r="AD232" i="3"/>
  <c r="AD352" i="3"/>
  <c r="AD355" i="3"/>
  <c r="AD391" i="3"/>
  <c r="AI105" i="4"/>
  <c r="AD344" i="3"/>
  <c r="AG128" i="3"/>
  <c r="AF243" i="4"/>
  <c r="AD400" i="3"/>
  <c r="AD177" i="3"/>
  <c r="AD441" i="3"/>
  <c r="AD334" i="3"/>
  <c r="AF201" i="4"/>
  <c r="AD433" i="3"/>
  <c r="AD357" i="3"/>
  <c r="AD471" i="3"/>
  <c r="AF254" i="4"/>
  <c r="AG215" i="4"/>
  <c r="AD221" i="3"/>
  <c r="AD536" i="3"/>
  <c r="AD392" i="3"/>
  <c r="AD402" i="3"/>
  <c r="AF174" i="4"/>
  <c r="AD195" i="3"/>
  <c r="AD516" i="3"/>
  <c r="AD480" i="3"/>
  <c r="AD190" i="3"/>
  <c r="AF271" i="4"/>
  <c r="AD486" i="3"/>
  <c r="AD484" i="3"/>
  <c r="AI109" i="4"/>
  <c r="AD462" i="3"/>
  <c r="AD381" i="3"/>
  <c r="AD361" i="3"/>
  <c r="AD250" i="3"/>
  <c r="AD461" i="3"/>
  <c r="AD338" i="3"/>
  <c r="AI60" i="4"/>
  <c r="AD339" i="3"/>
  <c r="AD213" i="3"/>
  <c r="AD469" i="3"/>
  <c r="AD341" i="3"/>
  <c r="AG105" i="3"/>
  <c r="AD356" i="3"/>
  <c r="AD345" i="3"/>
  <c r="BK132" i="3"/>
  <c r="AD472" i="3"/>
  <c r="AD359" i="3"/>
  <c r="AD202" i="3"/>
  <c r="AD337" i="3"/>
  <c r="AD318" i="3"/>
  <c r="AD343" i="3"/>
  <c r="AD442" i="3"/>
  <c r="AD531" i="3"/>
  <c r="AD222" i="3"/>
  <c r="AD336" i="3"/>
  <c r="AG229" i="4"/>
  <c r="BK105" i="3"/>
  <c r="AD526" i="3"/>
  <c r="AE291" i="3"/>
  <c r="AD320" i="3"/>
  <c r="AD485" i="3"/>
  <c r="AG132" i="3"/>
  <c r="BK135" i="3" s="1"/>
  <c r="AF259" i="4"/>
  <c r="AD214" i="3"/>
  <c r="AD215" i="3" s="1"/>
  <c r="AD15" i="5"/>
  <c r="AF175" i="4"/>
  <c r="AF249" i="4"/>
  <c r="AI83" i="4"/>
  <c r="AI110" i="4"/>
  <c r="AD481" i="3"/>
  <c r="AD458" i="3"/>
  <c r="AE292" i="3"/>
  <c r="AD196" i="3"/>
  <c r="AD317" i="3"/>
  <c r="AD306" i="3"/>
  <c r="AF163" i="4"/>
  <c r="AF260" i="4"/>
  <c r="AF202" i="4"/>
  <c r="AD335" i="3"/>
  <c r="AF155" i="4"/>
  <c r="AD238" i="3"/>
  <c r="AD505" i="3"/>
  <c r="AC508" i="3" s="1"/>
  <c r="AF189" i="4"/>
  <c r="AD371" i="3"/>
  <c r="BK106" i="3"/>
  <c r="AI106" i="4"/>
  <c r="AD324" i="3"/>
  <c r="AG216" i="4"/>
  <c r="AD379" i="3"/>
  <c r="AE278" i="3"/>
  <c r="AI61" i="4"/>
  <c r="AD264" i="3"/>
  <c r="AF255" i="4"/>
  <c r="AG230" i="4"/>
  <c r="AD203" i="3"/>
  <c r="AD353" i="3"/>
  <c r="BK84" i="3"/>
  <c r="AD219" i="3"/>
  <c r="AG133" i="3"/>
  <c r="AD434" i="3"/>
  <c r="AD251" i="3"/>
  <c r="BK133" i="3"/>
  <c r="AG129" i="3"/>
  <c r="AD537" i="3"/>
  <c r="AD178" i="3"/>
  <c r="AD401" i="3"/>
  <c r="AC407" i="3" s="1"/>
  <c r="AF272" i="4"/>
  <c r="AG106" i="3"/>
  <c r="AF244" i="4"/>
  <c r="AF51" i="3"/>
  <c r="AE52" i="3"/>
  <c r="AB390" i="3" l="1"/>
  <c r="AB393" i="3" s="1"/>
  <c r="BL86" i="3"/>
  <c r="BL85" i="3"/>
  <c r="AC191" i="3"/>
  <c r="AC406" i="3"/>
  <c r="AD384" i="3"/>
  <c r="Z514" i="3"/>
  <c r="Z513" i="3" s="1"/>
  <c r="Y468" i="3"/>
  <c r="Y476" i="3" s="1"/>
  <c r="AF47" i="4"/>
  <c r="AF40" i="4"/>
  <c r="AF39" i="4" s="1"/>
  <c r="AF46" i="4" s="1"/>
  <c r="AF52" i="4" s="1"/>
  <c r="AF53" i="4"/>
  <c r="AB239" i="3"/>
  <c r="AB244" i="3" s="1"/>
  <c r="AB470" i="3" s="1"/>
  <c r="AA395" i="3"/>
  <c r="AA397" i="3" s="1"/>
  <c r="AA514" i="3" s="1"/>
  <c r="AC326" i="3"/>
  <c r="AC327" i="3" s="1"/>
  <c r="AC329" i="3"/>
  <c r="AC330" i="3" s="1"/>
  <c r="AB367" i="3"/>
  <c r="AB372" i="3" s="1"/>
  <c r="AB435" i="3" s="1"/>
  <c r="AA539" i="3"/>
  <c r="AA541" i="3" s="1"/>
  <c r="AA538" i="3"/>
  <c r="AA540" i="3" s="1"/>
  <c r="AB350" i="3"/>
  <c r="AB373" i="3" s="1"/>
  <c r="AB464" i="3" s="1"/>
  <c r="AC348" i="3"/>
  <c r="AC349" i="3" s="1"/>
  <c r="AD325" i="3"/>
  <c r="AD328" i="3" s="1"/>
  <c r="AD189" i="3"/>
  <c r="AD191" i="3" s="1"/>
  <c r="AB376" i="3"/>
  <c r="AC235" i="3"/>
  <c r="AC493" i="3" s="1"/>
  <c r="AC374" i="3"/>
  <c r="AC386" i="3" s="1"/>
  <c r="AC389" i="3" s="1"/>
  <c r="AC396" i="3" s="1"/>
  <c r="AC240" i="3"/>
  <c r="AC245" i="3" s="1"/>
  <c r="AC380" i="3" s="1"/>
  <c r="AC383" i="3" s="1"/>
  <c r="AD192" i="3"/>
  <c r="AD511" i="3"/>
  <c r="AD216" i="3"/>
  <c r="AD394" i="3"/>
  <c r="AD223" i="3"/>
  <c r="AD241" i="3" s="1"/>
  <c r="AC366" i="3"/>
  <c r="AC376" i="3" s="1"/>
  <c r="AB386" i="3"/>
  <c r="AB389" i="3" s="1"/>
  <c r="AB396" i="3" s="1"/>
  <c r="AB507" i="3"/>
  <c r="AB508" i="3" s="1"/>
  <c r="AD243" i="3"/>
  <c r="AD346" i="3"/>
  <c r="AD347" i="3" s="1"/>
  <c r="AD242" i="3"/>
  <c r="AD364" i="3"/>
  <c r="AD366" i="3" s="1"/>
  <c r="AD234" i="3"/>
  <c r="AD235" i="3" s="1"/>
  <c r="Z499" i="3"/>
  <c r="AD438" i="3"/>
  <c r="Z468" i="3"/>
  <c r="Z476" i="3" s="1"/>
  <c r="AD403" i="3"/>
  <c r="AD321" i="3"/>
  <c r="AC436" i="3"/>
  <c r="AC375" i="3"/>
  <c r="AA445" i="3"/>
  <c r="AA447" i="3" s="1"/>
  <c r="AA444" i="3"/>
  <c r="AA446" i="3" s="1"/>
  <c r="AA496" i="3"/>
  <c r="AA491" i="3" s="1"/>
  <c r="AA483" i="3"/>
  <c r="AB487" i="3"/>
  <c r="AA473" i="3"/>
  <c r="AA460" i="3"/>
  <c r="AE36" i="3"/>
  <c r="AD20" i="5"/>
  <c r="AD21" i="5"/>
  <c r="AC22" i="5"/>
  <c r="AC23" i="5" s="1"/>
  <c r="AE14" i="5"/>
  <c r="AJ82" i="4"/>
  <c r="AH105" i="3"/>
  <c r="AE358" i="3"/>
  <c r="AH128" i="3"/>
  <c r="AE356" i="3"/>
  <c r="AE334" i="3"/>
  <c r="AE342" i="3"/>
  <c r="AE471" i="3"/>
  <c r="AG271" i="4"/>
  <c r="AE220" i="3"/>
  <c r="AE504" i="3"/>
  <c r="AE510" i="3" s="1"/>
  <c r="AF291" i="3"/>
  <c r="AE222" i="3"/>
  <c r="AG188" i="4"/>
  <c r="AE316" i="3"/>
  <c r="AE190" i="3"/>
  <c r="AG201" i="4"/>
  <c r="AE463" i="3"/>
  <c r="AF277" i="3"/>
  <c r="AE433" i="3"/>
  <c r="AE438" i="3" s="1"/>
  <c r="AE355" i="3"/>
  <c r="AG243" i="4"/>
  <c r="AE467" i="3"/>
  <c r="AE391" i="3"/>
  <c r="AE214" i="3"/>
  <c r="AE215" i="3" s="1"/>
  <c r="AE387" i="3"/>
  <c r="AE443" i="3"/>
  <c r="AE363" i="3"/>
  <c r="AE177" i="3"/>
  <c r="AE339" i="3"/>
  <c r="AE318" i="3"/>
  <c r="AE357" i="3"/>
  <c r="BL83" i="3"/>
  <c r="AE337" i="3"/>
  <c r="AE457" i="3"/>
  <c r="AE382" i="3"/>
  <c r="AE472" i="3"/>
  <c r="AG254" i="4"/>
  <c r="AE338" i="3"/>
  <c r="AE370" i="3"/>
  <c r="AE336" i="3"/>
  <c r="AE320" i="3"/>
  <c r="AE319" i="3"/>
  <c r="AE527" i="3"/>
  <c r="AE233" i="3"/>
  <c r="AE495" i="3"/>
  <c r="AH229" i="4"/>
  <c r="AE485" i="3"/>
  <c r="AG248" i="4"/>
  <c r="AE400" i="3"/>
  <c r="AE403" i="3" s="1"/>
  <c r="AJ60" i="4"/>
  <c r="BL105" i="3"/>
  <c r="AE218" i="3"/>
  <c r="AE461" i="3"/>
  <c r="AE381" i="3"/>
  <c r="AE359" i="3"/>
  <c r="AE250" i="3"/>
  <c r="AE526" i="3"/>
  <c r="AE486" i="3"/>
  <c r="AE492" i="3"/>
  <c r="AE360" i="3"/>
  <c r="AE494" i="3"/>
  <c r="AE362" i="3"/>
  <c r="AH132" i="3"/>
  <c r="BL135" i="3" s="1"/>
  <c r="AE221" i="3" s="1"/>
  <c r="AE441" i="3"/>
  <c r="AE340" i="3"/>
  <c r="AE516" i="3"/>
  <c r="AE480" i="3"/>
  <c r="AE232" i="3"/>
  <c r="AE442" i="3"/>
  <c r="AE187" i="3"/>
  <c r="AE354" i="3"/>
  <c r="AE307" i="3"/>
  <c r="AE309" i="3" s="1"/>
  <c r="AE310" i="3" s="1"/>
  <c r="AE311" i="3" s="1"/>
  <c r="AE512" i="3"/>
  <c r="AE352" i="3"/>
  <c r="AE518" i="3"/>
  <c r="AE517" i="3" s="1"/>
  <c r="AE341" i="3"/>
  <c r="AE469" i="3"/>
  <c r="AJ105" i="4"/>
  <c r="AE195" i="3"/>
  <c r="AE361" i="3"/>
  <c r="AE237" i="3"/>
  <c r="AE402" i="3"/>
  <c r="AE536" i="3"/>
  <c r="AH215" i="4"/>
  <c r="AE202" i="3"/>
  <c r="AG259" i="4"/>
  <c r="AG174" i="4"/>
  <c r="AE305" i="3"/>
  <c r="AE188" i="3"/>
  <c r="AE193" i="3" s="1"/>
  <c r="AJ109" i="4"/>
  <c r="AE531" i="3"/>
  <c r="AE345" i="3"/>
  <c r="AE323" i="3"/>
  <c r="BL132" i="3"/>
  <c r="AE213" i="3"/>
  <c r="AE344" i="3"/>
  <c r="AE440" i="3"/>
  <c r="AG154" i="4"/>
  <c r="AE378" i="3"/>
  <c r="AE484" i="3"/>
  <c r="AE263" i="3"/>
  <c r="AG162" i="4"/>
  <c r="AG173" i="4" s="1"/>
  <c r="AE343" i="3"/>
  <c r="AE392" i="3"/>
  <c r="AE462" i="3"/>
  <c r="AE15" i="5"/>
  <c r="AE219" i="3"/>
  <c r="AE251" i="3"/>
  <c r="AG255" i="4"/>
  <c r="AE196" i="3"/>
  <c r="AH129" i="3"/>
  <c r="BL133" i="3"/>
  <c r="AE379" i="3"/>
  <c r="AE317" i="3"/>
  <c r="AH230" i="4"/>
  <c r="BL106" i="3"/>
  <c r="AF278" i="3"/>
  <c r="AG244" i="4"/>
  <c r="AE306" i="3"/>
  <c r="AE505" i="3"/>
  <c r="AD508" i="3" s="1"/>
  <c r="AE371" i="3"/>
  <c r="BL84" i="3"/>
  <c r="AF292" i="3"/>
  <c r="AG260" i="4"/>
  <c r="AJ83" i="4"/>
  <c r="AG202" i="4"/>
  <c r="AJ61" i="4"/>
  <c r="AE335" i="3"/>
  <c r="AJ106" i="4"/>
  <c r="AE481" i="3"/>
  <c r="AG175" i="4"/>
  <c r="AE203" i="3"/>
  <c r="AG163" i="4"/>
  <c r="AG189" i="4"/>
  <c r="AE324" i="3"/>
  <c r="AE325" i="3" s="1"/>
  <c r="AJ110" i="4"/>
  <c r="AH133" i="3"/>
  <c r="AE264" i="3"/>
  <c r="AG249" i="4"/>
  <c r="AH216" i="4"/>
  <c r="AE238" i="3"/>
  <c r="AE434" i="3"/>
  <c r="AD436" i="3" s="1"/>
  <c r="AG272" i="4"/>
  <c r="AE458" i="3"/>
  <c r="AH106" i="3"/>
  <c r="AE178" i="3"/>
  <c r="AG155" i="4"/>
  <c r="AE537" i="3"/>
  <c r="AE353" i="3"/>
  <c r="AE401" i="3"/>
  <c r="AF70" i="3"/>
  <c r="AF75" i="3"/>
  <c r="AF76" i="3" s="1"/>
  <c r="AF53" i="3"/>
  <c r="AF54" i="3" s="1"/>
  <c r="AI83" i="3"/>
  <c r="AG59" i="3"/>
  <c r="AF65" i="3"/>
  <c r="AI84" i="3"/>
  <c r="AG51" i="3"/>
  <c r="AF52" i="3"/>
  <c r="BM86" i="3" l="1"/>
  <c r="BM85" i="3"/>
  <c r="AG47" i="4"/>
  <c r="AG53" i="4"/>
  <c r="AG40" i="4"/>
  <c r="AG39" i="4" s="1"/>
  <c r="AG46" i="4" s="1"/>
  <c r="AG52" i="4" s="1"/>
  <c r="AB405" i="3"/>
  <c r="AB246" i="3"/>
  <c r="AA474" i="3"/>
  <c r="AA468" i="3" s="1"/>
  <c r="AA476" i="3" s="1"/>
  <c r="AB385" i="3"/>
  <c r="AB388" i="3" s="1"/>
  <c r="AB395" i="3" s="1"/>
  <c r="AB474" i="3" s="1"/>
  <c r="AB437" i="3"/>
  <c r="AB436" i="3" s="1"/>
  <c r="AB445" i="3" s="1"/>
  <c r="AB447" i="3" s="1"/>
  <c r="AB404" i="3"/>
  <c r="AD326" i="3"/>
  <c r="AD327" i="3" s="1"/>
  <c r="AC350" i="3"/>
  <c r="AC239" i="3"/>
  <c r="AC244" i="3" s="1"/>
  <c r="AC246" i="3" s="1"/>
  <c r="AD439" i="3"/>
  <c r="AE384" i="3"/>
  <c r="AE223" i="3"/>
  <c r="AE241" i="3" s="1"/>
  <c r="AE242" i="3"/>
  <c r="AD406" i="3"/>
  <c r="AC390" i="3"/>
  <c r="AC393" i="3" s="1"/>
  <c r="AD329" i="3"/>
  <c r="AD330" i="3" s="1"/>
  <c r="AC509" i="3"/>
  <c r="AD365" i="3"/>
  <c r="AD368" i="3" s="1"/>
  <c r="AC507" i="3"/>
  <c r="AD240" i="3"/>
  <c r="AD245" i="3" s="1"/>
  <c r="AD380" i="3" s="1"/>
  <c r="AD383" i="3" s="1"/>
  <c r="AC368" i="3"/>
  <c r="AC367" i="3"/>
  <c r="AC372" i="3" s="1"/>
  <c r="AC404" i="3" s="1"/>
  <c r="AE234" i="3"/>
  <c r="AE235" i="3" s="1"/>
  <c r="AE329" i="3"/>
  <c r="AE330" i="3" s="1"/>
  <c r="AE328" i="3"/>
  <c r="AE321" i="3"/>
  <c r="AE216" i="3"/>
  <c r="AD308" i="3"/>
  <c r="AE189" i="3"/>
  <c r="AE191" i="3" s="1"/>
  <c r="AE346" i="3"/>
  <c r="AE347" i="3" s="1"/>
  <c r="AD374" i="3"/>
  <c r="AD507" i="3" s="1"/>
  <c r="AD348" i="3"/>
  <c r="AD349" i="3" s="1"/>
  <c r="AB539" i="3"/>
  <c r="AB541" i="3" s="1"/>
  <c r="AB538" i="3"/>
  <c r="AB540" i="3" s="1"/>
  <c r="AB506" i="3"/>
  <c r="AB530" i="3" s="1"/>
  <c r="AB532" i="3" s="1"/>
  <c r="AE364" i="3"/>
  <c r="AE365" i="3" s="1"/>
  <c r="AE243" i="3"/>
  <c r="AE394" i="3"/>
  <c r="AD407" i="3"/>
  <c r="AE192" i="3"/>
  <c r="AE511" i="3"/>
  <c r="AA499" i="3"/>
  <c r="AD367" i="3"/>
  <c r="AD493" i="3"/>
  <c r="AD239" i="3"/>
  <c r="AD244" i="3" s="1"/>
  <c r="AA515" i="3"/>
  <c r="AA513" i="3" s="1"/>
  <c r="AB473" i="3"/>
  <c r="AB515" i="3" s="1"/>
  <c r="AB460" i="3"/>
  <c r="AB496" i="3"/>
  <c r="AB491" i="3" s="1"/>
  <c r="AB483" i="3"/>
  <c r="AF36" i="3"/>
  <c r="AJ84" i="3"/>
  <c r="AG75" i="3"/>
  <c r="AG76" i="3" s="1"/>
  <c r="AG53" i="3"/>
  <c r="AG54" i="3" s="1"/>
  <c r="AG65" i="3"/>
  <c r="AG70" i="3"/>
  <c r="AJ83" i="3"/>
  <c r="AE326" i="3"/>
  <c r="AE327" i="3" s="1"/>
  <c r="AD22" i="5"/>
  <c r="AD23" i="5" s="1"/>
  <c r="AF15" i="5"/>
  <c r="AG292" i="3"/>
  <c r="AK83" i="4"/>
  <c r="AH255" i="4"/>
  <c r="AF306" i="3"/>
  <c r="AF401" i="3"/>
  <c r="AE407" i="3" s="1"/>
  <c r="AF335" i="3"/>
  <c r="AF178" i="3"/>
  <c r="AF434" i="3"/>
  <c r="AE436" i="3" s="1"/>
  <c r="AH155" i="4"/>
  <c r="AF379" i="3"/>
  <c r="AF219" i="3"/>
  <c r="BM106" i="3"/>
  <c r="AF238" i="3"/>
  <c r="AI133" i="3"/>
  <c r="AH272" i="4"/>
  <c r="AK110" i="4"/>
  <c r="BM84" i="3"/>
  <c r="AI106" i="3"/>
  <c r="AK61" i="4"/>
  <c r="AF196" i="3"/>
  <c r="AH260" i="4"/>
  <c r="AF458" i="3"/>
  <c r="AI129" i="3"/>
  <c r="AH189" i="4"/>
  <c r="AH249" i="4"/>
  <c r="AF371" i="3"/>
  <c r="AH175" i="4"/>
  <c r="AF317" i="3"/>
  <c r="AI230" i="4"/>
  <c r="BM133" i="3"/>
  <c r="AK106" i="4"/>
  <c r="AF264" i="3"/>
  <c r="AF505" i="3"/>
  <c r="AE508" i="3" s="1"/>
  <c r="AF481" i="3"/>
  <c r="AH202" i="4"/>
  <c r="AG278" i="3"/>
  <c r="AH244" i="4"/>
  <c r="AF203" i="3"/>
  <c r="AF251" i="3"/>
  <c r="AH163" i="4"/>
  <c r="AI216" i="4"/>
  <c r="AF353" i="3"/>
  <c r="AF324" i="3"/>
  <c r="AF537" i="3"/>
  <c r="AF14" i="5"/>
  <c r="AI215" i="4"/>
  <c r="AF190" i="3"/>
  <c r="AF342" i="3"/>
  <c r="AF462" i="3"/>
  <c r="AF443" i="3"/>
  <c r="AF441" i="3"/>
  <c r="AF480" i="3"/>
  <c r="AF319" i="3"/>
  <c r="AF391" i="3"/>
  <c r="AI132" i="3"/>
  <c r="BM135" i="3" s="1"/>
  <c r="AH201" i="4"/>
  <c r="AF400" i="3"/>
  <c r="AF403" i="3" s="1"/>
  <c r="AF307" i="3"/>
  <c r="AF321" i="3" s="1"/>
  <c r="AF237" i="3"/>
  <c r="AF344" i="3"/>
  <c r="AF463" i="3"/>
  <c r="AF381" i="3"/>
  <c r="AH243" i="4"/>
  <c r="AI229" i="4"/>
  <c r="AF340" i="3"/>
  <c r="AF472" i="3"/>
  <c r="AH174" i="4"/>
  <c r="AF232" i="3"/>
  <c r="AF433" i="3"/>
  <c r="AF438" i="3" s="1"/>
  <c r="AK60" i="4"/>
  <c r="AF495" i="3"/>
  <c r="AF218" i="3"/>
  <c r="AF361" i="3"/>
  <c r="AF360" i="3"/>
  <c r="AF457" i="3"/>
  <c r="AF527" i="3"/>
  <c r="AK109" i="4"/>
  <c r="AF263" i="3"/>
  <c r="AF392" i="3"/>
  <c r="AF362" i="3"/>
  <c r="AF352" i="3"/>
  <c r="AF359" i="3"/>
  <c r="AH188" i="4"/>
  <c r="AF484" i="3"/>
  <c r="AK105" i="4"/>
  <c r="AF442" i="3"/>
  <c r="AF320" i="3"/>
  <c r="AK82" i="4"/>
  <c r="AF214" i="3"/>
  <c r="AF215" i="3" s="1"/>
  <c r="AF402" i="3"/>
  <c r="AF357" i="3"/>
  <c r="BM83" i="3"/>
  <c r="AH248" i="4"/>
  <c r="AF378" i="3"/>
  <c r="AF195" i="3"/>
  <c r="BM105" i="3"/>
  <c r="AF233" i="3"/>
  <c r="AF467" i="3"/>
  <c r="AF356" i="3"/>
  <c r="AF250" i="3"/>
  <c r="AF336" i="3"/>
  <c r="AH271" i="4"/>
  <c r="AF354" i="3"/>
  <c r="AF387" i="3"/>
  <c r="AH259" i="4"/>
  <c r="AG291" i="3"/>
  <c r="AF471" i="3"/>
  <c r="AF512" i="3"/>
  <c r="AF536" i="3"/>
  <c r="AF363" i="3"/>
  <c r="AF334" i="3"/>
  <c r="AF485" i="3"/>
  <c r="AF355" i="3"/>
  <c r="AF202" i="3"/>
  <c r="AF177" i="3"/>
  <c r="AF345" i="3"/>
  <c r="AF494" i="3"/>
  <c r="AF188" i="3"/>
  <c r="AF193" i="3" s="1"/>
  <c r="AF486" i="3"/>
  <c r="AF341" i="3"/>
  <c r="AI128" i="3"/>
  <c r="AF382" i="3"/>
  <c r="AF516" i="3"/>
  <c r="AF526" i="3"/>
  <c r="AH162" i="4"/>
  <c r="AH173" i="4" s="1"/>
  <c r="AF222" i="3"/>
  <c r="AF318" i="3"/>
  <c r="AF461" i="3"/>
  <c r="AF213" i="3"/>
  <c r="AF305" i="3"/>
  <c r="AF504" i="3"/>
  <c r="AF510" i="3" s="1"/>
  <c r="AF531" i="3"/>
  <c r="AH254" i="4"/>
  <c r="AH154" i="4"/>
  <c r="AF339" i="3"/>
  <c r="AF220" i="3"/>
  <c r="AF358" i="3"/>
  <c r="AF187" i="3"/>
  <c r="AF370" i="3"/>
  <c r="BM132" i="3"/>
  <c r="AF338" i="3"/>
  <c r="AF316" i="3"/>
  <c r="AF440" i="3"/>
  <c r="AF518" i="3"/>
  <c r="AF517" i="3" s="1"/>
  <c r="AF323" i="3"/>
  <c r="AF337" i="3"/>
  <c r="AF343" i="3"/>
  <c r="AG277" i="3"/>
  <c r="AF469" i="3"/>
  <c r="AI105" i="3"/>
  <c r="AF492" i="3"/>
  <c r="AE20" i="5"/>
  <c r="AE21" i="5"/>
  <c r="AG52" i="3"/>
  <c r="AH51" i="3"/>
  <c r="AF221" i="3" l="1"/>
  <c r="AF242" i="3" s="1"/>
  <c r="BN86" i="3"/>
  <c r="BN85" i="3"/>
  <c r="AC373" i="3"/>
  <c r="AC464" i="3" s="1"/>
  <c r="AH47" i="4"/>
  <c r="AH53" i="4"/>
  <c r="AH40" i="4"/>
  <c r="AH39" i="4" s="1"/>
  <c r="AH46" i="4" s="1"/>
  <c r="AH52" i="4" s="1"/>
  <c r="AB397" i="3"/>
  <c r="AB514" i="3" s="1"/>
  <c r="AB513" i="3" s="1"/>
  <c r="AB407" i="3"/>
  <c r="AE366" i="3"/>
  <c r="AE368" i="3" s="1"/>
  <c r="AC538" i="3"/>
  <c r="AC540" i="3" s="1"/>
  <c r="AC437" i="3"/>
  <c r="AC405" i="3"/>
  <c r="AC470" i="3"/>
  <c r="AC539" i="3"/>
  <c r="AC541" i="3" s="1"/>
  <c r="AF192" i="3"/>
  <c r="AC506" i="3"/>
  <c r="AC530" i="3" s="1"/>
  <c r="AC532" i="3" s="1"/>
  <c r="AC487" i="3"/>
  <c r="AC483" i="3" s="1"/>
  <c r="AD509" i="3"/>
  <c r="AD539" i="3" s="1"/>
  <c r="AD541" i="3" s="1"/>
  <c r="AD390" i="3"/>
  <c r="AD393" i="3" s="1"/>
  <c r="AC385" i="3"/>
  <c r="AC388" i="3" s="1"/>
  <c r="AC395" i="3" s="1"/>
  <c r="AC397" i="3" s="1"/>
  <c r="AC514" i="3" s="1"/>
  <c r="AE240" i="3"/>
  <c r="AE245" i="3" s="1"/>
  <c r="AE380" i="3" s="1"/>
  <c r="AE383" i="3" s="1"/>
  <c r="AD375" i="3"/>
  <c r="AF325" i="3"/>
  <c r="AF328" i="3" s="1"/>
  <c r="AC435" i="3"/>
  <c r="AE308" i="3"/>
  <c r="AF309" i="3"/>
  <c r="AF310" i="3" s="1"/>
  <c r="AF311" i="3" s="1"/>
  <c r="AE374" i="3"/>
  <c r="AE386" i="3" s="1"/>
  <c r="AE389" i="3" s="1"/>
  <c r="AE396" i="3" s="1"/>
  <c r="AF384" i="3"/>
  <c r="AD386" i="3"/>
  <c r="AD389" i="3" s="1"/>
  <c r="AD396" i="3" s="1"/>
  <c r="AD376" i="3"/>
  <c r="AD372" i="3"/>
  <c r="AD435" i="3" s="1"/>
  <c r="AE406" i="3"/>
  <c r="AE439" i="3"/>
  <c r="AE348" i="3"/>
  <c r="AE349" i="3" s="1"/>
  <c r="AF243" i="3"/>
  <c r="AF364" i="3"/>
  <c r="AB444" i="3"/>
  <c r="AB446" i="3" s="1"/>
  <c r="AF216" i="3"/>
  <c r="AF223" i="3"/>
  <c r="AF241" i="3" s="1"/>
  <c r="AF346" i="3"/>
  <c r="AF348" i="3" s="1"/>
  <c r="AF349" i="3" s="1"/>
  <c r="AF394" i="3"/>
  <c r="AD350" i="3"/>
  <c r="AD373" i="3" s="1"/>
  <c r="AD464" i="3" s="1"/>
  <c r="AF189" i="3"/>
  <c r="AB499" i="3"/>
  <c r="AD470" i="3"/>
  <c r="AD437" i="3"/>
  <c r="AD246" i="3"/>
  <c r="AD405" i="3"/>
  <c r="AC460" i="3"/>
  <c r="AD487" i="3"/>
  <c r="AE375" i="3"/>
  <c r="AF511" i="3"/>
  <c r="AE493" i="3"/>
  <c r="AE239" i="3"/>
  <c r="AE244" i="3" s="1"/>
  <c r="AE367" i="3"/>
  <c r="AB468" i="3"/>
  <c r="AB476" i="3" s="1"/>
  <c r="AG36" i="3"/>
  <c r="AF20" i="5"/>
  <c r="AF21" i="5"/>
  <c r="AG14" i="5"/>
  <c r="AI243" i="4"/>
  <c r="AG188" i="3"/>
  <c r="AG193" i="3" s="1"/>
  <c r="AG536" i="3"/>
  <c r="AG214" i="3"/>
  <c r="AG215" i="3" s="1"/>
  <c r="AG337" i="3"/>
  <c r="AG441" i="3"/>
  <c r="AG307" i="3"/>
  <c r="AG309" i="3" s="1"/>
  <c r="AG382" i="3"/>
  <c r="AG370" i="3"/>
  <c r="AG361" i="3"/>
  <c r="BN83" i="3"/>
  <c r="AG305" i="3"/>
  <c r="AG202" i="3"/>
  <c r="AL60" i="4"/>
  <c r="AG195" i="3"/>
  <c r="AG472" i="3"/>
  <c r="AG387" i="3"/>
  <c r="AG340" i="3"/>
  <c r="AI201" i="4"/>
  <c r="BN105" i="3"/>
  <c r="AG263" i="3"/>
  <c r="AG222" i="3"/>
  <c r="AL109" i="4"/>
  <c r="AG352" i="3"/>
  <c r="AG531" i="3"/>
  <c r="AH291" i="3"/>
  <c r="AG345" i="3"/>
  <c r="AG336" i="3"/>
  <c r="AG457" i="3"/>
  <c r="AG492" i="3"/>
  <c r="AG469" i="3"/>
  <c r="AG320" i="3"/>
  <c r="AG494" i="3"/>
  <c r="AG484" i="3"/>
  <c r="AG359" i="3"/>
  <c r="AJ229" i="4"/>
  <c r="AG402" i="3"/>
  <c r="AG190" i="3"/>
  <c r="AI162" i="4"/>
  <c r="AI173" i="4" s="1"/>
  <c r="AJ215" i="4"/>
  <c r="AG400" i="3"/>
  <c r="AG403" i="3" s="1"/>
  <c r="AG323" i="3"/>
  <c r="AG334" i="3"/>
  <c r="AG443" i="3"/>
  <c r="AG344" i="3"/>
  <c r="AG362" i="3"/>
  <c r="AG462" i="3"/>
  <c r="AL105" i="4"/>
  <c r="AL82" i="4"/>
  <c r="AG356" i="3"/>
  <c r="AI188" i="4"/>
  <c r="AG355" i="3"/>
  <c r="AI174" i="4"/>
  <c r="AG250" i="3"/>
  <c r="AG495" i="3"/>
  <c r="AG341" i="3"/>
  <c r="AG233" i="3"/>
  <c r="AI154" i="4"/>
  <c r="AG516" i="3"/>
  <c r="AG318" i="3"/>
  <c r="AG354" i="3"/>
  <c r="AG342" i="3"/>
  <c r="AG220" i="3"/>
  <c r="AG391" i="3"/>
  <c r="AG527" i="3"/>
  <c r="AG467" i="3"/>
  <c r="BN132" i="3"/>
  <c r="AG338" i="3"/>
  <c r="AG381" i="3"/>
  <c r="AG526" i="3"/>
  <c r="AI254" i="4"/>
  <c r="AG480" i="3"/>
  <c r="AI259" i="4"/>
  <c r="AG316" i="3"/>
  <c r="AG485" i="3"/>
  <c r="AG378" i="3"/>
  <c r="AG358" i="3"/>
  <c r="AG232" i="3"/>
  <c r="AG360" i="3"/>
  <c r="AG512" i="3"/>
  <c r="AG486" i="3"/>
  <c r="AG440" i="3"/>
  <c r="AG213" i="3"/>
  <c r="AG504" i="3"/>
  <c r="AG510" i="3" s="1"/>
  <c r="AJ105" i="3"/>
  <c r="AG343" i="3"/>
  <c r="AG518" i="3"/>
  <c r="AG517" i="3" s="1"/>
  <c r="AI248" i="4"/>
  <c r="AG339" i="3"/>
  <c r="AG237" i="3"/>
  <c r="AJ132" i="3"/>
  <c r="BN135" i="3" s="1"/>
  <c r="AG221" i="3" s="1"/>
  <c r="AG363" i="3"/>
  <c r="AG319" i="3"/>
  <c r="AG471" i="3"/>
  <c r="AH277" i="3"/>
  <c r="AG463" i="3"/>
  <c r="AG442" i="3"/>
  <c r="AJ128" i="3"/>
  <c r="AG461" i="3"/>
  <c r="AG357" i="3"/>
  <c r="AG187" i="3"/>
  <c r="AG177" i="3"/>
  <c r="AG392" i="3"/>
  <c r="AG433" i="3"/>
  <c r="AI271" i="4"/>
  <c r="AG218" i="3"/>
  <c r="AE22" i="5"/>
  <c r="AE23" i="5" s="1"/>
  <c r="AG15" i="5"/>
  <c r="AG306" i="3"/>
  <c r="AJ133" i="3"/>
  <c r="AI189" i="4"/>
  <c r="AJ106" i="3"/>
  <c r="AI249" i="4"/>
  <c r="AG505" i="3"/>
  <c r="AF508" i="3" s="1"/>
  <c r="BN133" i="3"/>
  <c r="AI163" i="4"/>
  <c r="AH292" i="3"/>
  <c r="AG324" i="3"/>
  <c r="AI155" i="4"/>
  <c r="AG371" i="3"/>
  <c r="AI272" i="4"/>
  <c r="BN84" i="3"/>
  <c r="AJ216" i="4"/>
  <c r="AH278" i="3"/>
  <c r="AI175" i="4"/>
  <c r="AG264" i="3"/>
  <c r="AL110" i="4"/>
  <c r="AG219" i="3"/>
  <c r="AG196" i="3"/>
  <c r="AG434" i="3"/>
  <c r="AF436" i="3" s="1"/>
  <c r="AJ129" i="3"/>
  <c r="AG178" i="3"/>
  <c r="AG238" i="3"/>
  <c r="AI255" i="4"/>
  <c r="AI244" i="4"/>
  <c r="AG401" i="3"/>
  <c r="AF407" i="3" s="1"/>
  <c r="AG353" i="3"/>
  <c r="AI202" i="4"/>
  <c r="AG537" i="3"/>
  <c r="AL83" i="4"/>
  <c r="AG317" i="3"/>
  <c r="AG458" i="3"/>
  <c r="AG203" i="3"/>
  <c r="AG379" i="3"/>
  <c r="AJ230" i="4"/>
  <c r="AL61" i="4"/>
  <c r="BN106" i="3"/>
  <c r="AG481" i="3"/>
  <c r="AL106" i="4"/>
  <c r="AG335" i="3"/>
  <c r="AG251" i="3"/>
  <c r="AI260" i="4"/>
  <c r="AI51" i="3"/>
  <c r="AH52" i="3"/>
  <c r="AF234" i="3" l="1"/>
  <c r="AF235" i="3" s="1"/>
  <c r="AF239" i="3" s="1"/>
  <c r="AF244" i="3" s="1"/>
  <c r="AC473" i="3"/>
  <c r="AC515" i="3" s="1"/>
  <c r="AI47" i="4"/>
  <c r="AI53" i="4"/>
  <c r="AI40" i="4"/>
  <c r="AI39" i="4" s="1"/>
  <c r="AI46" i="4" s="1"/>
  <c r="AI52" i="4" s="1"/>
  <c r="AC445" i="3"/>
  <c r="AC447" i="3" s="1"/>
  <c r="AC496" i="3"/>
  <c r="AC491" i="3" s="1"/>
  <c r="AC499" i="3" s="1"/>
  <c r="AE509" i="3"/>
  <c r="AE390" i="3"/>
  <c r="AE393" i="3" s="1"/>
  <c r="AG189" i="3"/>
  <c r="AG191" i="3" s="1"/>
  <c r="AD538" i="3"/>
  <c r="AD540" i="3" s="1"/>
  <c r="AD506" i="3"/>
  <c r="AD530" i="3" s="1"/>
  <c r="AD532" i="3" s="1"/>
  <c r="D312" i="3"/>
  <c r="AG223" i="3"/>
  <c r="AG241" i="3" s="1"/>
  <c r="AC444" i="3"/>
  <c r="AC446" i="3" s="1"/>
  <c r="AC474" i="3"/>
  <c r="AC468" i="3" s="1"/>
  <c r="AC476" i="3" s="1"/>
  <c r="AF326" i="3"/>
  <c r="AF327" i="3" s="1"/>
  <c r="AE507" i="3"/>
  <c r="AF329" i="3"/>
  <c r="AF330" i="3" s="1"/>
  <c r="AD404" i="3"/>
  <c r="AG325" i="3"/>
  <c r="AG329" i="3" s="1"/>
  <c r="AG330" i="3" s="1"/>
  <c r="AD385" i="3"/>
  <c r="AD388" i="3" s="1"/>
  <c r="AD395" i="3" s="1"/>
  <c r="AD397" i="3" s="1"/>
  <c r="AD514" i="3" s="1"/>
  <c r="AE372" i="3"/>
  <c r="AE435" i="3" s="1"/>
  <c r="AF347" i="3"/>
  <c r="AF350" i="3" s="1"/>
  <c r="AG321" i="3"/>
  <c r="AE350" i="3"/>
  <c r="AE373" i="3" s="1"/>
  <c r="AE464" i="3" s="1"/>
  <c r="AE376" i="3"/>
  <c r="AG243" i="3"/>
  <c r="AF374" i="3"/>
  <c r="AF507" i="3" s="1"/>
  <c r="AF365" i="3"/>
  <c r="AF366" i="3"/>
  <c r="AF367" i="3" s="1"/>
  <c r="AF372" i="3" s="1"/>
  <c r="AC513" i="3"/>
  <c r="AF240" i="3"/>
  <c r="AF245" i="3" s="1"/>
  <c r="AG216" i="3"/>
  <c r="AG346" i="3"/>
  <c r="AG348" i="3" s="1"/>
  <c r="AG349" i="3" s="1"/>
  <c r="AG384" i="3"/>
  <c r="AG364" i="3"/>
  <c r="AG366" i="3" s="1"/>
  <c r="AG242" i="3"/>
  <c r="AG234" i="3"/>
  <c r="AG438" i="3"/>
  <c r="AG192" i="3"/>
  <c r="AE487" i="3"/>
  <c r="AG511" i="3"/>
  <c r="AG394" i="3"/>
  <c r="AD496" i="3"/>
  <c r="AD491" i="3" s="1"/>
  <c r="AD483" i="3"/>
  <c r="AF493" i="3"/>
  <c r="AG310" i="3"/>
  <c r="AG311" i="3" s="1"/>
  <c r="AE437" i="3"/>
  <c r="AE246" i="3"/>
  <c r="AE470" i="3"/>
  <c r="AE405" i="3"/>
  <c r="AD473" i="3"/>
  <c r="AD515" i="3" s="1"/>
  <c r="AD460" i="3"/>
  <c r="AD444" i="3"/>
  <c r="AD446" i="3" s="1"/>
  <c r="AD445" i="3"/>
  <c r="AD447" i="3" s="1"/>
  <c r="AF439" i="3"/>
  <c r="AF191" i="3"/>
  <c r="AF406" i="3"/>
  <c r="AH36" i="3"/>
  <c r="AG20" i="5"/>
  <c r="AG21" i="5"/>
  <c r="AF22" i="5"/>
  <c r="AF23" i="5" s="1"/>
  <c r="AI52" i="3"/>
  <c r="AJ51" i="3"/>
  <c r="AF308" i="3" l="1"/>
  <c r="AG439" i="3"/>
  <c r="AG406" i="3"/>
  <c r="AE539" i="3"/>
  <c r="AE541" i="3" s="1"/>
  <c r="AE538" i="3"/>
  <c r="AE540" i="3" s="1"/>
  <c r="AE506" i="3"/>
  <c r="AE530" i="3" s="1"/>
  <c r="AE532" i="3" s="1"/>
  <c r="AD513" i="3"/>
  <c r="AG326" i="3"/>
  <c r="AG327" i="3" s="1"/>
  <c r="AD474" i="3"/>
  <c r="AD468" i="3" s="1"/>
  <c r="AD476" i="3" s="1"/>
  <c r="AE404" i="3"/>
  <c r="AE385" i="3"/>
  <c r="AE388" i="3" s="1"/>
  <c r="AE395" i="3" s="1"/>
  <c r="AE397" i="3" s="1"/>
  <c r="AE514" i="3" s="1"/>
  <c r="AF368" i="3"/>
  <c r="AF373" i="3" s="1"/>
  <c r="AF464" i="3" s="1"/>
  <c r="AF376" i="3"/>
  <c r="AF375" i="3"/>
  <c r="AG328" i="3"/>
  <c r="AF386" i="3"/>
  <c r="AF389" i="3" s="1"/>
  <c r="AF396" i="3" s="1"/>
  <c r="AG365" i="3"/>
  <c r="AG347" i="3"/>
  <c r="AG350" i="3" s="1"/>
  <c r="AD499" i="3"/>
  <c r="AG374" i="3"/>
  <c r="AE445" i="3"/>
  <c r="AE447" i="3" s="1"/>
  <c r="AE444" i="3"/>
  <c r="AE446" i="3" s="1"/>
  <c r="AG376" i="3"/>
  <c r="AF390" i="3"/>
  <c r="AF393" i="3" s="1"/>
  <c r="AF509" i="3"/>
  <c r="AF380" i="3"/>
  <c r="AF383" i="3" s="1"/>
  <c r="AF246" i="3"/>
  <c r="AF470" i="3"/>
  <c r="AF405" i="3"/>
  <c r="AF437" i="3"/>
  <c r="AE496" i="3"/>
  <c r="AE491" i="3" s="1"/>
  <c r="AE483" i="3"/>
  <c r="AF435" i="3"/>
  <c r="AF385" i="3"/>
  <c r="AF388" i="3" s="1"/>
  <c r="AF404" i="3"/>
  <c r="AE473" i="3"/>
  <c r="AE515" i="3" s="1"/>
  <c r="AE460" i="3"/>
  <c r="AG235" i="3"/>
  <c r="AG308" i="3"/>
  <c r="AG240" i="3"/>
  <c r="AG245" i="3" s="1"/>
  <c r="AG367" i="3"/>
  <c r="AG372" i="3" s="1"/>
  <c r="AI36" i="3"/>
  <c r="AG22" i="5"/>
  <c r="AG23" i="5" s="1"/>
  <c r="D24" i="5" s="1"/>
  <c r="AK51" i="3"/>
  <c r="AJ52" i="3"/>
  <c r="AG375" i="3" l="1"/>
  <c r="AF487" i="3"/>
  <c r="AE474" i="3"/>
  <c r="AE468" i="3" s="1"/>
  <c r="AE476" i="3" s="1"/>
  <c r="AG368" i="3"/>
  <c r="AG487" i="3" s="1"/>
  <c r="AE499" i="3"/>
  <c r="AG386" i="3"/>
  <c r="AG389" i="3" s="1"/>
  <c r="AG396" i="3" s="1"/>
  <c r="AG507" i="3"/>
  <c r="AG385" i="3"/>
  <c r="AG388" i="3" s="1"/>
  <c r="AG404" i="3"/>
  <c r="AG435" i="3"/>
  <c r="AF444" i="3"/>
  <c r="AF446" i="3" s="1"/>
  <c r="AF445" i="3"/>
  <c r="AF447" i="3" s="1"/>
  <c r="AF473" i="3"/>
  <c r="AF515" i="3" s="1"/>
  <c r="AF460" i="3"/>
  <c r="AG380" i="3"/>
  <c r="AG383" i="3" s="1"/>
  <c r="AG390" i="3"/>
  <c r="AG393" i="3" s="1"/>
  <c r="AG509" i="3"/>
  <c r="AF395" i="3"/>
  <c r="AE513" i="3"/>
  <c r="AG493" i="3"/>
  <c r="AG239" i="3"/>
  <c r="AG244" i="3" s="1"/>
  <c r="AG373" i="3"/>
  <c r="AG464" i="3" s="1"/>
  <c r="AF539" i="3"/>
  <c r="AF541" i="3" s="1"/>
  <c r="AF538" i="3"/>
  <c r="AF540" i="3" s="1"/>
  <c r="AF506" i="3"/>
  <c r="AF530" i="3" s="1"/>
  <c r="AF532" i="3" s="1"/>
  <c r="AF496" i="3"/>
  <c r="AF491" i="3" s="1"/>
  <c r="AF483" i="3"/>
  <c r="AJ36" i="3"/>
  <c r="AK52" i="3"/>
  <c r="AL51" i="3"/>
  <c r="AG395" i="3" l="1"/>
  <c r="AG474" i="3" s="1"/>
  <c r="AG460" i="3"/>
  <c r="AF397" i="3"/>
  <c r="AF514" i="3" s="1"/>
  <c r="AF513" i="3" s="1"/>
  <c r="AF474" i="3"/>
  <c r="AF468" i="3" s="1"/>
  <c r="AF476" i="3" s="1"/>
  <c r="AG246" i="3"/>
  <c r="AG470" i="3"/>
  <c r="AG405" i="3"/>
  <c r="C410" i="3" s="1"/>
  <c r="D410" i="3" s="1"/>
  <c r="D416" i="3" s="1"/>
  <c r="E291" i="4" s="1"/>
  <c r="AG437" i="3"/>
  <c r="AG436" i="3" s="1"/>
  <c r="AG444" i="3" s="1"/>
  <c r="AG508" i="3"/>
  <c r="AG539" i="3" s="1"/>
  <c r="AG541" i="3" s="1"/>
  <c r="AF499" i="3"/>
  <c r="AG496" i="3"/>
  <c r="AG491" i="3" s="1"/>
  <c r="AG483" i="3"/>
  <c r="AK36" i="3"/>
  <c r="AM51" i="3"/>
  <c r="AL52" i="3"/>
  <c r="AG397" i="3" l="1"/>
  <c r="AG514" i="3" s="1"/>
  <c r="AG407" i="3"/>
  <c r="D420" i="3" s="1"/>
  <c r="D451" i="3"/>
  <c r="F451" i="3" s="1"/>
  <c r="AG446" i="3"/>
  <c r="D450" i="3" s="1"/>
  <c r="AG499" i="3"/>
  <c r="AG538" i="3"/>
  <c r="AG540" i="3" s="1"/>
  <c r="AG506" i="3"/>
  <c r="AG530" i="3" s="1"/>
  <c r="D419" i="3"/>
  <c r="D426" i="3"/>
  <c r="AG445" i="3"/>
  <c r="AG473" i="3"/>
  <c r="AG515" i="3" s="1"/>
  <c r="AL36" i="3"/>
  <c r="AM52" i="3"/>
  <c r="AN51" i="3"/>
  <c r="D421" i="3" l="1"/>
  <c r="D424" i="3" s="1"/>
  <c r="AG513" i="3"/>
  <c r="AG468" i="3"/>
  <c r="AG476" i="3" s="1"/>
  <c r="AG447" i="3"/>
  <c r="D454" i="3"/>
  <c r="E292" i="4" s="1"/>
  <c r="H287" i="4"/>
  <c r="H289" i="4" s="1"/>
  <c r="AG532" i="3"/>
  <c r="AM36" i="3"/>
  <c r="AO51" i="3"/>
  <c r="AN52" i="3"/>
  <c r="D428" i="3" l="1"/>
  <c r="D422" i="3"/>
  <c r="D423" i="3" s="1"/>
  <c r="D425" i="3" s="1"/>
  <c r="AN36" i="3"/>
  <c r="AO52" i="3"/>
  <c r="AP51" i="3"/>
  <c r="D429" i="3" l="1"/>
  <c r="D430" i="3" s="1"/>
  <c r="AO36" i="3"/>
  <c r="AP52" i="3"/>
  <c r="AQ51" i="3"/>
  <c r="I484" i="3" l="1"/>
  <c r="I486" i="3"/>
  <c r="I463" i="3"/>
  <c r="I443" i="3"/>
  <c r="I445" i="3" s="1"/>
  <c r="I447" i="3" s="1"/>
  <c r="I518" i="3"/>
  <c r="I517" i="3" s="1"/>
  <c r="I461" i="3"/>
  <c r="H463" i="3"/>
  <c r="H486" i="3"/>
  <c r="H518" i="3"/>
  <c r="H517" i="3" s="1"/>
  <c r="H443" i="3"/>
  <c r="H445" i="3" s="1"/>
  <c r="H447" i="3" s="1"/>
  <c r="H484" i="3"/>
  <c r="H461" i="3"/>
  <c r="G486" i="3"/>
  <c r="G484" i="3"/>
  <c r="G463" i="3"/>
  <c r="G443" i="3"/>
  <c r="G445" i="3" s="1"/>
  <c r="G447" i="3" s="1"/>
  <c r="G461" i="3"/>
  <c r="G518" i="3"/>
  <c r="G517" i="3" s="1"/>
  <c r="F484" i="3"/>
  <c r="F486" i="3"/>
  <c r="F463" i="3"/>
  <c r="F443" i="3"/>
  <c r="F445" i="3" s="1"/>
  <c r="F447" i="3" s="1"/>
  <c r="F518" i="3"/>
  <c r="F517" i="3" s="1"/>
  <c r="F461" i="3"/>
  <c r="D484" i="3"/>
  <c r="E463" i="3"/>
  <c r="E443" i="3"/>
  <c r="E445" i="3" s="1"/>
  <c r="E447" i="3" s="1"/>
  <c r="E486" i="3"/>
  <c r="E484" i="3"/>
  <c r="E461" i="3"/>
  <c r="E518" i="3"/>
  <c r="E517" i="3" s="1"/>
  <c r="D461" i="3"/>
  <c r="D486" i="3"/>
  <c r="D518" i="3"/>
  <c r="D517" i="3" s="1"/>
  <c r="D539" i="3" s="1"/>
  <c r="D541" i="3" s="1"/>
  <c r="D463" i="3"/>
  <c r="D443" i="3"/>
  <c r="D445" i="3" s="1"/>
  <c r="D447" i="3" s="1"/>
  <c r="AP36" i="3"/>
  <c r="AR51" i="3"/>
  <c r="AQ52" i="3"/>
  <c r="D483" i="3" l="1"/>
  <c r="D499" i="3" s="1"/>
  <c r="D500" i="3" s="1"/>
  <c r="E482" i="3" s="1"/>
  <c r="G460" i="3"/>
  <c r="G476" i="3" s="1"/>
  <c r="H483" i="3"/>
  <c r="H499" i="3" s="1"/>
  <c r="I483" i="3"/>
  <c r="I499" i="3" s="1"/>
  <c r="D452" i="3"/>
  <c r="F460" i="3"/>
  <c r="F476" i="3" s="1"/>
  <c r="H460" i="3"/>
  <c r="H476" i="3" s="1"/>
  <c r="I460" i="3"/>
  <c r="I476" i="3" s="1"/>
  <c r="I538" i="3"/>
  <c r="I540" i="3" s="1"/>
  <c r="I539" i="3"/>
  <c r="I541" i="3" s="1"/>
  <c r="I530" i="3"/>
  <c r="I532" i="3" s="1"/>
  <c r="G483" i="3"/>
  <c r="G499" i="3" s="1"/>
  <c r="H538" i="3"/>
  <c r="H540" i="3" s="1"/>
  <c r="H539" i="3"/>
  <c r="H541" i="3" s="1"/>
  <c r="H530" i="3"/>
  <c r="H532" i="3" s="1"/>
  <c r="G539" i="3"/>
  <c r="G541" i="3" s="1"/>
  <c r="G538" i="3"/>
  <c r="G540" i="3" s="1"/>
  <c r="G530" i="3"/>
  <c r="G532" i="3" s="1"/>
  <c r="E460" i="3"/>
  <c r="E476" i="3" s="1"/>
  <c r="E483" i="3"/>
  <c r="E499" i="3" s="1"/>
  <c r="F538" i="3"/>
  <c r="F540" i="3" s="1"/>
  <c r="F539" i="3"/>
  <c r="F541" i="3" s="1"/>
  <c r="F530" i="3"/>
  <c r="F532" i="3" s="1"/>
  <c r="F483" i="3"/>
  <c r="F499" i="3" s="1"/>
  <c r="E539" i="3"/>
  <c r="E541" i="3" s="1"/>
  <c r="E538" i="3"/>
  <c r="E540" i="3" s="1"/>
  <c r="E530" i="3"/>
  <c r="E532" i="3" s="1"/>
  <c r="D460" i="3"/>
  <c r="D476" i="3" s="1"/>
  <c r="D477" i="3" s="1"/>
  <c r="E459" i="3" s="1"/>
  <c r="D538" i="3"/>
  <c r="D540" i="3" s="1"/>
  <c r="D530" i="3"/>
  <c r="D532" i="3" s="1"/>
  <c r="D453" i="3"/>
  <c r="AQ36" i="3"/>
  <c r="AR52" i="3"/>
  <c r="AS51" i="3"/>
  <c r="AS52" i="3" s="1"/>
  <c r="E477" i="3" l="1"/>
  <c r="F459" i="3" s="1"/>
  <c r="F477" i="3" s="1"/>
  <c r="G459" i="3" s="1"/>
  <c r="G477" i="3" s="1"/>
  <c r="H459" i="3" s="1"/>
  <c r="H477" i="3" s="1"/>
  <c r="I459" i="3" s="1"/>
  <c r="I477" i="3" s="1"/>
  <c r="J459" i="3" s="1"/>
  <c r="J477" i="3" s="1"/>
  <c r="K459" i="3" s="1"/>
  <c r="K477" i="3" s="1"/>
  <c r="L459" i="3" s="1"/>
  <c r="L477" i="3" s="1"/>
  <c r="M459" i="3" s="1"/>
  <c r="M477" i="3" s="1"/>
  <c r="N459" i="3" s="1"/>
  <c r="N477" i="3" s="1"/>
  <c r="O459" i="3" s="1"/>
  <c r="O477" i="3" s="1"/>
  <c r="P459" i="3" s="1"/>
  <c r="P477" i="3" s="1"/>
  <c r="Q459" i="3" s="1"/>
  <c r="Q477" i="3" s="1"/>
  <c r="R459" i="3" s="1"/>
  <c r="R477" i="3" s="1"/>
  <c r="S459" i="3" s="1"/>
  <c r="S477" i="3" s="1"/>
  <c r="T459" i="3" s="1"/>
  <c r="T477" i="3" s="1"/>
  <c r="U459" i="3" s="1"/>
  <c r="U477" i="3" s="1"/>
  <c r="V459" i="3" s="1"/>
  <c r="V477" i="3" s="1"/>
  <c r="W459" i="3" s="1"/>
  <c r="W477" i="3" s="1"/>
  <c r="X459" i="3" s="1"/>
  <c r="X477" i="3" s="1"/>
  <c r="Y459" i="3" s="1"/>
  <c r="Y477" i="3" s="1"/>
  <c r="Z459" i="3" s="1"/>
  <c r="Z477" i="3" s="1"/>
  <c r="AA459" i="3" s="1"/>
  <c r="AA477" i="3" s="1"/>
  <c r="AB459" i="3" s="1"/>
  <c r="AB477" i="3" s="1"/>
  <c r="AC459" i="3" s="1"/>
  <c r="AC477" i="3" s="1"/>
  <c r="AD459" i="3" s="1"/>
  <c r="AD477" i="3" s="1"/>
  <c r="AE459" i="3" s="1"/>
  <c r="AE477" i="3" s="1"/>
  <c r="AF459" i="3" s="1"/>
  <c r="AF477" i="3" s="1"/>
  <c r="AG459" i="3" s="1"/>
  <c r="AG477" i="3" s="1"/>
  <c r="E500" i="3"/>
  <c r="F482" i="3" s="1"/>
  <c r="F500" i="3" s="1"/>
  <c r="G482" i="3" s="1"/>
  <c r="G500" i="3" s="1"/>
  <c r="H482" i="3" s="1"/>
  <c r="H500" i="3" s="1"/>
  <c r="I482" i="3" s="1"/>
  <c r="I500" i="3" s="1"/>
  <c r="J482" i="3" s="1"/>
  <c r="J500" i="3" s="1"/>
  <c r="K482" i="3" s="1"/>
  <c r="K500" i="3" s="1"/>
  <c r="L482" i="3" s="1"/>
  <c r="L500" i="3" s="1"/>
  <c r="M482" i="3" s="1"/>
  <c r="M500" i="3" s="1"/>
  <c r="N482" i="3" s="1"/>
  <c r="N500" i="3" s="1"/>
  <c r="O482" i="3" s="1"/>
  <c r="O500" i="3" s="1"/>
  <c r="P482" i="3" s="1"/>
  <c r="P500" i="3" s="1"/>
  <c r="Q482" i="3" s="1"/>
  <c r="Q500" i="3" s="1"/>
  <c r="R482" i="3" s="1"/>
  <c r="R500" i="3" s="1"/>
  <c r="S482" i="3" s="1"/>
  <c r="S500" i="3" s="1"/>
  <c r="T482" i="3" s="1"/>
  <c r="T500" i="3" s="1"/>
  <c r="U482" i="3" s="1"/>
  <c r="U500" i="3" s="1"/>
  <c r="V482" i="3" s="1"/>
  <c r="V500" i="3" s="1"/>
  <c r="W482" i="3" s="1"/>
  <c r="W500" i="3" s="1"/>
  <c r="X482" i="3" s="1"/>
  <c r="X500" i="3" s="1"/>
  <c r="Y482" i="3" s="1"/>
  <c r="Y500" i="3" s="1"/>
  <c r="Z482" i="3" s="1"/>
  <c r="Z500" i="3" s="1"/>
  <c r="AA482" i="3" s="1"/>
  <c r="AA500" i="3" s="1"/>
  <c r="AB482" i="3" s="1"/>
  <c r="AB500" i="3" s="1"/>
  <c r="AC482" i="3" s="1"/>
  <c r="AC500" i="3" s="1"/>
  <c r="AD482" i="3" s="1"/>
  <c r="AD500" i="3" s="1"/>
  <c r="AE482" i="3" s="1"/>
  <c r="AE500" i="3" s="1"/>
  <c r="AF482" i="3" s="1"/>
  <c r="AF500" i="3" s="1"/>
  <c r="AG482" i="3" s="1"/>
  <c r="AG500" i="3" s="1"/>
  <c r="D542" i="3"/>
  <c r="D533" i="3"/>
  <c r="I287" i="4" s="1"/>
  <c r="I289" i="4" s="1"/>
  <c r="D534" i="3"/>
  <c r="AS36" i="3"/>
  <c r="AR36" i="3"/>
  <c r="D543" i="3" l="1"/>
  <c r="E295" i="4" s="1"/>
  <c r="D478" i="3"/>
  <c r="E293" i="4" s="1"/>
  <c r="D501" i="3"/>
  <c r="E294" i="4" s="1"/>
</calcChain>
</file>

<file path=xl/sharedStrings.xml><?xml version="1.0" encoding="utf-8"?>
<sst xmlns="http://schemas.openxmlformats.org/spreadsheetml/2006/main" count="3004" uniqueCount="1065">
  <si>
    <t>Jedn.</t>
  </si>
  <si>
    <t>zł/rok</t>
  </si>
  <si>
    <t>Wyszczególnienie</t>
  </si>
  <si>
    <t>zł</t>
  </si>
  <si>
    <t>%</t>
  </si>
  <si>
    <t xml:space="preserve">Finansowa stopa procentowa </t>
  </si>
  <si>
    <t>Stopa podatku dochodowego</t>
  </si>
  <si>
    <t>Wysokość wynagrodzeń ukrytych</t>
  </si>
  <si>
    <t>x</t>
  </si>
  <si>
    <t>lata</t>
  </si>
  <si>
    <t>Lp.</t>
  </si>
  <si>
    <t>1.1</t>
  </si>
  <si>
    <t>1.2</t>
  </si>
  <si>
    <t>1.3</t>
  </si>
  <si>
    <t>1.4</t>
  </si>
  <si>
    <t>1.5</t>
  </si>
  <si>
    <t>1.6</t>
  </si>
  <si>
    <t>1.7</t>
  </si>
  <si>
    <t>4.1</t>
  </si>
  <si>
    <t>4.2</t>
  </si>
  <si>
    <t>Wskaźnik B/C</t>
  </si>
  <si>
    <t>C.</t>
  </si>
  <si>
    <t>I.</t>
  </si>
  <si>
    <t>Gotówka - stan początkowy</t>
  </si>
  <si>
    <t>Źródła pochodzenia środków</t>
  </si>
  <si>
    <t>Kredyty i pożyczki inwestycyjne</t>
  </si>
  <si>
    <t>Środki własne bieżące</t>
  </si>
  <si>
    <t>Kredyty i pożyczki obrotowe</t>
  </si>
  <si>
    <t>Wykorzystanie środków</t>
  </si>
  <si>
    <t>Inne wykorzystanie</t>
  </si>
  <si>
    <t>Zmiana stanu środków pieniężnych</t>
  </si>
  <si>
    <t>Gotówka - stan końcowy</t>
  </si>
  <si>
    <t>Cykl rotacji należności krótkoterminowych</t>
  </si>
  <si>
    <t>Cykl rotacji zobowiązań krótkoterminowych</t>
  </si>
  <si>
    <t>dzień</t>
  </si>
  <si>
    <t>2.1</t>
  </si>
  <si>
    <t>2.2</t>
  </si>
  <si>
    <t>2.3</t>
  </si>
  <si>
    <t>2.4</t>
  </si>
  <si>
    <t>2.5</t>
  </si>
  <si>
    <t>2.6</t>
  </si>
  <si>
    <t>2.7</t>
  </si>
  <si>
    <t>B.1</t>
  </si>
  <si>
    <t>Podatek dochodowy od osób prawnych</t>
  </si>
  <si>
    <t>Współczynnik dyskontowy</t>
  </si>
  <si>
    <t>Zdyskotowane ekonomiczne przepływy pieniężne</t>
  </si>
  <si>
    <t>ENPV</t>
  </si>
  <si>
    <t>Ekonomiczne przypływy pieniężne łącznie</t>
  </si>
  <si>
    <t>Zdyskontowane przepływy korzyści ekonomicznych</t>
  </si>
  <si>
    <t>Zdyskontowane przepływy kosztów ekonomicznych</t>
  </si>
  <si>
    <t>Cykl rotacji materiałów</t>
  </si>
  <si>
    <t>Cykl rotacji należności</t>
  </si>
  <si>
    <t>Cykl rotacji zobowiązań</t>
  </si>
  <si>
    <t>Cykl rotacji zapasów materiałowych</t>
  </si>
  <si>
    <t>Założenia do analiz</t>
  </si>
  <si>
    <t>Podatki i opłaty</t>
  </si>
  <si>
    <t>Inne: ubezpieczenia społeczne i inne świadczenia</t>
  </si>
  <si>
    <t>zł/os.</t>
  </si>
  <si>
    <t>Ogółem</t>
  </si>
  <si>
    <t/>
  </si>
  <si>
    <t>Stawka VAT</t>
  </si>
  <si>
    <t>Nakłady inwestycyjne i odtworzeniowe poszczególnych wariantów</t>
  </si>
  <si>
    <t>Proszę określić w latach nakłady inwestycyjne i odtworzeniowe wariantu I</t>
  </si>
  <si>
    <t>Proszę określić w latach nakłady inwestycyjne i odtworzeniowe wariantu II</t>
  </si>
  <si>
    <t>Proszę określić w latach nakłady inwestycyjne i odtworzeniowe wariantu III</t>
  </si>
  <si>
    <t>Kolejny rok prowadzenia analiz</t>
  </si>
  <si>
    <t>DGC dla wariantu I</t>
  </si>
  <si>
    <t>DGC dla wariantu II</t>
  </si>
  <si>
    <t>DGC dla wariantu III</t>
  </si>
  <si>
    <t>Współczynnik dyskonta finansowego</t>
  </si>
  <si>
    <t>Nie dotyczy</t>
  </si>
  <si>
    <t>Działanie</t>
  </si>
  <si>
    <t>Okres odniesienia</t>
  </si>
  <si>
    <t>Przeciętne miesięczne wynagrodzenia brutto</t>
  </si>
  <si>
    <t>Zryczałtowana procentowa stawka dochodów (FR)</t>
  </si>
  <si>
    <t xml:space="preserve">Ekonomiczna (społeczna) stopa procentowa </t>
  </si>
  <si>
    <t>Stawki zryczałtowane</t>
  </si>
  <si>
    <t>Czy projekt będzie generował przychody w rozumieniu art. 61 ust. 1 rozporządzenia nr 1303/2013?</t>
  </si>
  <si>
    <t>Czy istnieje możliwość określenia, w okresie odniesienia, przychodu z wyprzedzeniem?</t>
  </si>
  <si>
    <t>Tak/Nie</t>
  </si>
  <si>
    <t>Czy VAT jest kwalifikowalny w projekcie?</t>
  </si>
  <si>
    <t>3.1.1</t>
  </si>
  <si>
    <t>3.1.2</t>
  </si>
  <si>
    <t>Proszę wskazać Działanie, z którego projekt będzie współfinansowany</t>
  </si>
  <si>
    <t>pierwszy</t>
  </si>
  <si>
    <t>drugi</t>
  </si>
  <si>
    <t>trzeci</t>
  </si>
  <si>
    <t>2.1.2.2. Określenie popytu dla poszczególnych wariantów technologicznych</t>
  </si>
  <si>
    <t>Miara rezultatu w poszczególnych wariantach</t>
  </si>
  <si>
    <t xml:space="preserve">Należy wybrać wariant </t>
  </si>
  <si>
    <t>2.1.2.3. Wybór rozwiązania technologicznego</t>
  </si>
  <si>
    <t>Rok</t>
  </si>
  <si>
    <t>Podsumowanie analizy rozwiązań technologicznych</t>
  </si>
  <si>
    <t>Wartość netto</t>
  </si>
  <si>
    <t>Stawka amortyzacji</t>
  </si>
  <si>
    <t>Proszę podać rezerwę na nieprzewidziane wydatki (tylko w fazie inwestycyjnej)</t>
  </si>
  <si>
    <t>Kalkulacja kosztów operacyjnych dla wariantu bez projektu</t>
  </si>
  <si>
    <t>Amortyzacja</t>
  </si>
  <si>
    <t>Wynagrodzenia</t>
  </si>
  <si>
    <t>Ubezpieczenia społeczne i inne świadczenia</t>
  </si>
  <si>
    <t>Zużycie materiałów i energii (w cenach netto)</t>
  </si>
  <si>
    <t>Usługi obce (w cenach netto)</t>
  </si>
  <si>
    <t>Pozostałe koszty rodzajowe (w cenach netto)</t>
  </si>
  <si>
    <t>Wartość sprzedanych towarów i materiałów (w cenach netto)</t>
  </si>
  <si>
    <t>3.2.1. Kalkulacja nakładów inwestycyjnych (koszty kwalifikowalne i niekwalifikowalne) i rezerw</t>
  </si>
  <si>
    <t>Proszę podać wypłatę (transze roczne) kredytu  / pożyczki (jeśli występuje)</t>
  </si>
  <si>
    <t>Proszę podać roczną spłatę kredytu / pożyczki (jeśli występuje)</t>
  </si>
  <si>
    <t>Proszę podać roczne koszty obsługi kredytu / pożyczki (jeśli występuje)</t>
  </si>
  <si>
    <t>II.1.</t>
  </si>
  <si>
    <t>II.2.</t>
  </si>
  <si>
    <t>IV.</t>
  </si>
  <si>
    <r>
      <t xml:space="preserve">Sprawdzenie </t>
    </r>
    <r>
      <rPr>
        <i/>
        <sz val="8"/>
        <color rgb="FFFF0000"/>
        <rFont val="Calibri"/>
        <family val="2"/>
        <charset val="238"/>
        <scheme val="minor"/>
      </rPr>
      <t>podziału kosztu NETTO na lata</t>
    </r>
  </si>
  <si>
    <t>I.1.</t>
  </si>
  <si>
    <t>Koszty operacyjne poszczególnych wariantów</t>
  </si>
  <si>
    <t>Proszę określić w latach koszty operacyjne wariantu I</t>
  </si>
  <si>
    <t>Proszę określić w latach koszty operacyjne wariantu II</t>
  </si>
  <si>
    <t>Proszę określić w latach koszty operacyjne wariantu III</t>
  </si>
  <si>
    <t>Koszty odtworzeniowe</t>
  </si>
  <si>
    <t>Rezerwy na nieprzewidziane wydatki</t>
  </si>
  <si>
    <t>w tym podatek VAT ogółem</t>
  </si>
  <si>
    <t>3.2.2. Kalkulacja rezerwy na nieprzewidziane wydatki</t>
  </si>
  <si>
    <t>3.2.4. Kalkulacja kosztów obsługi finansowania zewnętrznego nakładów inwestycyjnych</t>
  </si>
  <si>
    <t>III.</t>
  </si>
  <si>
    <t>IV.2</t>
  </si>
  <si>
    <t>II.</t>
  </si>
  <si>
    <t>3.1.</t>
  </si>
  <si>
    <t>2.1.2</t>
  </si>
  <si>
    <t>Analiza rozwiązań technologicznych</t>
  </si>
  <si>
    <t>3.2.</t>
  </si>
  <si>
    <t>Kalkulacja nakładów</t>
  </si>
  <si>
    <t>IV.1.</t>
  </si>
  <si>
    <t xml:space="preserve">3.3. </t>
  </si>
  <si>
    <t>Kalkulacja kosztów operacyjnych dla wariantu bez i z projektem</t>
  </si>
  <si>
    <t>A.1</t>
  </si>
  <si>
    <t>III.1</t>
  </si>
  <si>
    <t>Kalkulacja kosztów operacyjnych dla wariantu z projektem</t>
  </si>
  <si>
    <t>Kalkulacja zmiany kosztów operacyjnych wywołana realizacją projektu</t>
  </si>
  <si>
    <t xml:space="preserve">3.4. </t>
  </si>
  <si>
    <t>Kalkulacja przychodów dla wariantu bez i z projektem</t>
  </si>
  <si>
    <t>Kalkulacja prognozowanego popytu dla wariantu bez projektu</t>
  </si>
  <si>
    <t>Kalkulacja prognozowanego popytu dla wariantu z projektem</t>
  </si>
  <si>
    <t>Kalkulacja taryf / cen dla wariantu bez projektu</t>
  </si>
  <si>
    <t>Wynagrodzenia i ubezpieczenia społeczne (wzrost realny)</t>
  </si>
  <si>
    <t>A.2</t>
  </si>
  <si>
    <t>III.2</t>
  </si>
  <si>
    <t>Koszty kwalifikowalne</t>
  </si>
  <si>
    <t>I.2.</t>
  </si>
  <si>
    <t>I.3.</t>
  </si>
  <si>
    <t>VAT kwalifikowalny</t>
  </si>
  <si>
    <t>VAT niekwalifikowalny</t>
  </si>
  <si>
    <t>II.3.</t>
  </si>
  <si>
    <t>Koszty kwalifikowalne do analizy ekonomicznej – w cenach netto</t>
  </si>
  <si>
    <t>Koszty niekwalifikowalne do analizy ekonomicznej – w cenach netto</t>
  </si>
  <si>
    <t>III.3</t>
  </si>
  <si>
    <t>VAT dla kosztów odtworzeniowych do analizy finansowej</t>
  </si>
  <si>
    <t>Koszty odtworzeniowe do analizy ekonomicznej – w cenach netto</t>
  </si>
  <si>
    <t>B.2</t>
  </si>
  <si>
    <t>Koszty ogółem do analizy ekonomicznej – w cenach netto (I.1+II.1+III.1+IV)</t>
  </si>
  <si>
    <t>Koszty inwestycyjne do analizy ekonomicznej – w cenach netto (I.1+II.1)</t>
  </si>
  <si>
    <t>Koszty niekwalifikowalne</t>
  </si>
  <si>
    <t>Podsumowanie kosztów inwestycyjnych</t>
  </si>
  <si>
    <t>Wartość rezerw ogółem</t>
  </si>
  <si>
    <t>Maksymalna wartość rezerw</t>
  </si>
  <si>
    <t>Wartość rezerw na nieprzewidziane wydatki</t>
  </si>
  <si>
    <t>3.2.3. Kalkulacja kosztów odtworzeniowych</t>
  </si>
  <si>
    <r>
      <t xml:space="preserve">Koszty odtworzeniowe inwestycji kwalifikowalnych projektu </t>
    </r>
    <r>
      <rPr>
        <sz val="8"/>
        <rFont val="Calibri"/>
        <family val="2"/>
        <charset val="238"/>
        <scheme val="minor"/>
      </rPr>
      <t>(dane w PLN)</t>
    </r>
  </si>
  <si>
    <r>
      <t>Koszty odtworzeniowe inwestycji niekwalifikowalnych projektu</t>
    </r>
    <r>
      <rPr>
        <sz val="8"/>
        <rFont val="Calibri"/>
        <family val="2"/>
        <charset val="238"/>
        <scheme val="minor"/>
      </rPr>
      <t xml:space="preserve"> (dane w PLN)</t>
    </r>
  </si>
  <si>
    <t>Koszty inwestycyjne odtworzeniowe oraz rezerwy</t>
  </si>
  <si>
    <t>V.</t>
  </si>
  <si>
    <t>Amortyzacja wariantu bez projektu</t>
  </si>
  <si>
    <t>Amortyzacja środków trwałych projektowych do analizy ekonomicznej – w cenach netto</t>
  </si>
  <si>
    <t>Podatek VAT amortyzowanych środków trwałych projektowych będący kosztem</t>
  </si>
  <si>
    <t>Koszty operacyjne bez projektu do analizy ekonomicznej – w cenach netto</t>
  </si>
  <si>
    <t>Koszty operacyjne z projektem do analizy ekonomicznej – w cenach netto</t>
  </si>
  <si>
    <t>9.1</t>
  </si>
  <si>
    <t>9.2</t>
  </si>
  <si>
    <r>
      <t xml:space="preserve">Podatek VAT od wszystkich pozycji kosztowych </t>
    </r>
    <r>
      <rPr>
        <b/>
        <i/>
        <sz val="8"/>
        <rFont val="Calibri"/>
        <family val="2"/>
        <charset val="238"/>
        <scheme val="minor"/>
      </rPr>
      <t>stanowiący koszt</t>
    </r>
  </si>
  <si>
    <r>
      <t xml:space="preserve">Pełny podatek VAT od wszystkich pozycji kosztowych </t>
    </r>
    <r>
      <rPr>
        <i/>
        <sz val="8"/>
        <rFont val="Calibri"/>
        <family val="2"/>
        <charset val="238"/>
        <scheme val="minor"/>
      </rPr>
      <t>(których dotyczy)</t>
    </r>
  </si>
  <si>
    <r>
      <t xml:space="preserve">Podatek VAT od wszystkich pozycji kosztowych </t>
    </r>
    <r>
      <rPr>
        <i/>
        <sz val="8"/>
        <rFont val="Calibri"/>
        <family val="2"/>
        <charset val="238"/>
        <scheme val="minor"/>
      </rPr>
      <t>(których dotyczy)</t>
    </r>
  </si>
  <si>
    <t>Zmiana kosztów operacyjnych wywołana realizacją projektu do analizy ekonomicznej – w cenach netto</t>
  </si>
  <si>
    <t xml:space="preserve">   w tym zmiana podatku VAT stanowiącego koszt wywołana realizacją projektu</t>
  </si>
  <si>
    <t>Proszę podać rodzaj gminy, w której realizowany jest projekt</t>
  </si>
  <si>
    <t>Proszę podać typ obszaru, na którym realizowany jest projekt</t>
  </si>
  <si>
    <t>miejska</t>
  </si>
  <si>
    <t>miasto 20-99 tys.</t>
  </si>
  <si>
    <t>wieś</t>
  </si>
  <si>
    <t>miasto pon. 20 tys.</t>
  </si>
  <si>
    <t>miasto 100-199 tys.</t>
  </si>
  <si>
    <t>miasto 200-499 tys.</t>
  </si>
  <si>
    <t>miejsko-wiejska</t>
  </si>
  <si>
    <t>wiejska</t>
  </si>
  <si>
    <t>Średnie zużycie wody [m3/osobę/rok]</t>
  </si>
  <si>
    <t>Średnie zużycie energii [kWh/gosp./rok]</t>
  </si>
  <si>
    <t>Średnia liczba osób w gospodarstwie [osób/gosp.]</t>
  </si>
  <si>
    <t>Szacunkowy dochód rozporządzalny dla obszaru projektu</t>
  </si>
  <si>
    <t>Proszę podać średnie zużycie wody [m3/osobę/rok]</t>
  </si>
  <si>
    <t>Proszę podać średnie zużycie energii [kWh/gosp./rok]</t>
  </si>
  <si>
    <t>Proszę podać średnią liczbę osób w gospodarstwie domowym [osób/gosp.]</t>
  </si>
  <si>
    <r>
      <t xml:space="preserve">Wyszczególnienie produktów / usług / towarów oferowanych przed i po projekcie </t>
    </r>
    <r>
      <rPr>
        <i/>
        <sz val="8"/>
        <rFont val="Calibri"/>
        <family val="2"/>
        <charset val="238"/>
        <scheme val="minor"/>
      </rPr>
      <t>(których dotyczą określone koszty operacyjne)</t>
    </r>
  </si>
  <si>
    <r>
      <t xml:space="preserve">Wyszczególnienie kosztów obsługi finansowania zewnętrznego nakładów inwestycyjnych </t>
    </r>
    <r>
      <rPr>
        <i/>
        <sz val="8"/>
        <rFont val="Calibri"/>
        <family val="2"/>
        <charset val="238"/>
        <scheme val="minor"/>
      </rPr>
      <t>(transz wypłaty, spłat rat kapitałowych oraz odsetek)</t>
    </r>
  </si>
  <si>
    <t xml:space="preserve">Wyszczególnienie kosztów operacyjnych dla wariantu bez projektu </t>
  </si>
  <si>
    <t>Wyszczególnienie kosztów operacyjnych dla wariantu z projektem</t>
  </si>
  <si>
    <t>Wyszczególnienie zmiany kosztów operacyjnych wywołanych realizacją projektu</t>
  </si>
  <si>
    <t>3.4.1</t>
  </si>
  <si>
    <t>Kalkulacja popytu na produkty / usługi / towary</t>
  </si>
  <si>
    <t>3.4.2</t>
  </si>
  <si>
    <t>Kalkulacja taryf /cen na produkty / usługi / towary</t>
  </si>
  <si>
    <r>
      <t xml:space="preserve">Wyszczególnienie POPYTU na produkty / usługi / towary oferowane po projekcie </t>
    </r>
    <r>
      <rPr>
        <i/>
        <sz val="8"/>
        <rFont val="Calibri"/>
        <family val="2"/>
        <charset val="238"/>
        <scheme val="minor"/>
      </rPr>
      <t>(których dotyczą określone koszty operacyjne)</t>
    </r>
  </si>
  <si>
    <t>Kalkulacja taryf / cen dla wariantu z projektem</t>
  </si>
  <si>
    <t>Zasada pełnego zwrotu kosztów (po projekcie)</t>
  </si>
  <si>
    <t>Wyszczególnienie cen / taryf / przychodów i pełnych kosztów (po projekcie)</t>
  </si>
  <si>
    <t>Przewidywany poziom przychodów po realizacji projektu</t>
  </si>
  <si>
    <t>Koszty inwestycji, w tym koszty odtworzeniowe (odzyskiwane przez amortyzację) oraz koszty operacyjne po realizacji projektu</t>
  </si>
  <si>
    <t>Spełnienie zasady pełnego zwrotu kosztów (po projekcie)</t>
  </si>
  <si>
    <t>Brakujące przychody do spełnienia zasady pełnego zwrotu kosztów</t>
  </si>
  <si>
    <t xml:space="preserve">Konieczne procentowe zwiększenie cen w danym roku do spełnienia zasady </t>
  </si>
  <si>
    <t>Konieczne procentowe średnie zwiększenie cen w fazie operacyjnej</t>
  </si>
  <si>
    <t>Proszę określić poziom roczny kosztów usług środowiskowych</t>
  </si>
  <si>
    <t>Proszę określić poziom roczny kosztów środowiskowych zanieczyszczeń i wdrożonych środków zapobiegawczych</t>
  </si>
  <si>
    <t>Proszę określić poziom roczny kosztów związanych z niedoborem użytkowanych zasobów</t>
  </si>
  <si>
    <t>Zasada „zanieczyszczający płaci” (po projekcie)</t>
  </si>
  <si>
    <t>Wyszczególnienie kosztów spełnienia zasady „zanieczyszczający płaci” 
(po projekcie)</t>
  </si>
  <si>
    <t>Proporcjonalność społecznych krańcowych kosztów produkcji do systemu opłat</t>
  </si>
  <si>
    <t>Maksymalny dochód przeznaczony na usługi wod-kan w ciągu roku (3%)</t>
  </si>
  <si>
    <t>Szacunkowy dochód rozporządzalny dla obszaru projektu (na miesiąc)</t>
  </si>
  <si>
    <t>zł/os./m-c</t>
  </si>
  <si>
    <t>zł/os./rok</t>
  </si>
  <si>
    <t>Maksymalna cena za dostarczenie 1 m3 wody i odebranie 1m3 ścieków</t>
  </si>
  <si>
    <t>zł/m3</t>
  </si>
  <si>
    <t>Zasada dostępności cenowej i przeciwdziałania ubóstwu energetycznemu (po projekcie)</t>
  </si>
  <si>
    <t>Wyszczególnienie elementów zasady dostępności cenowej i przeciwdziałania ubóstwu energetycznemu (po projekcie)</t>
  </si>
  <si>
    <t>Wyszczególnienie taryf /cen za produkty / usługi / towary oferowane po projekcie w CENACH NETTO (TYLKO OPŁATY PONOSZONE PRZEZ UŻYTKOWNIKÓW)</t>
  </si>
  <si>
    <t>Wyszczególnienie taryf /cen za produkty / usługi / towary oferowane przed projektem w CENACH NETTO (TYLKO OPŁATY PONOSZONE PRZEZ UŻYTKOWNIKÓW)</t>
  </si>
  <si>
    <t>zł/kWh</t>
  </si>
  <si>
    <t>3.4.3</t>
  </si>
  <si>
    <t>Kalkulacja przychodów dla wariantu bez projektu</t>
  </si>
  <si>
    <t>Poziom ściągalności opłat</t>
  </si>
  <si>
    <t>Wyszczególnienie przychodów dla wariantu bez projektu</t>
  </si>
  <si>
    <t>Przychody wariantu bez projektu – w cenach netto</t>
  </si>
  <si>
    <t>Przychody wariantu bez projektu – w cenach netto (po uwzględnieniu wskaźnika ściągalności)</t>
  </si>
  <si>
    <t>III.1.</t>
  </si>
  <si>
    <t>III.2.</t>
  </si>
  <si>
    <t>Kalkulacja przychodów dla wariantu z projektem</t>
  </si>
  <si>
    <t>Kalkulacja zmiany przychodów wywołana realizacją projektu</t>
  </si>
  <si>
    <t>Zmiana przychodów wywołanych realizacją projektu – w cenach netto</t>
  </si>
  <si>
    <t>Zmiana przychodów wywołanych realizacją projektu – w cenach netto (po uwzględnieniu wskaźnika ściągalności)</t>
  </si>
  <si>
    <t>Podatek VAT od przychodów wariantu bez projektu stanowiący przychód</t>
  </si>
  <si>
    <t>w tym zmiana podatku VAT stanowiącego przychód wywołana realizacją projektu</t>
  </si>
  <si>
    <t xml:space="preserve">   w tym zmiana amortyzacji – w cenach netto</t>
  </si>
  <si>
    <t>3.5.</t>
  </si>
  <si>
    <t>zł/EUR</t>
  </si>
  <si>
    <t>Wartość</t>
  </si>
  <si>
    <t>Określenie projektu generującego dochód w fazie operacyjnej</t>
  </si>
  <si>
    <t>Proszę określić, czy projekt jest objęty pomocą publiczną</t>
  </si>
  <si>
    <t>Proszę określić, czy projekt jest objęty pomocą de minimis</t>
  </si>
  <si>
    <t>Stopień, w jakim występuje pomoc publiczna [%]</t>
  </si>
  <si>
    <t>Spełnienie warunków, dla których wyliczana jest luka</t>
  </si>
  <si>
    <t>Kalkulacja zapotrzebowania na kapitał obrotowy</t>
  </si>
  <si>
    <t>Przychody wariantu z projektem – w cenach netto</t>
  </si>
  <si>
    <t>Przychody wariantu z projektem – w cenach netto (po uwzględnieniu wskaźnika ściągalności)</t>
  </si>
  <si>
    <t>Podatek VAT od przychodów wariantu z projektem stanowiący przychód</t>
  </si>
  <si>
    <t>Zdyskontowana zmiana w kapitale obrotowym netto w fazie inwestycyjnej</t>
  </si>
  <si>
    <t>Zdyskontowane nakłady inwestycyjne na realizację projektu (DIC), bez rezerw na nieprzewidziane wydatki</t>
  </si>
  <si>
    <t>Zdyskontowana wartość rezydualna</t>
  </si>
  <si>
    <t>Wyszczególnienie składników luki w finansowaniu</t>
  </si>
  <si>
    <r>
      <t xml:space="preserve">Suma zdyskontowanych nakładów inwestycyjnych na realizację projektu
</t>
    </r>
    <r>
      <rPr>
        <i/>
        <sz val="8"/>
        <rFont val="Calibri"/>
        <family val="2"/>
        <charset val="238"/>
        <scheme val="minor"/>
      </rPr>
      <t xml:space="preserve">(bez rezerw na nieprzewidziane wydatki) </t>
    </r>
    <r>
      <rPr>
        <sz val="8"/>
        <rFont val="Calibri"/>
        <family val="2"/>
        <charset val="238"/>
        <scheme val="minor"/>
      </rPr>
      <t>plus ew. suma zdyskontowanych zmian w kapitale obrotowym netto w fazie inwestycyjnej</t>
    </r>
  </si>
  <si>
    <t>R</t>
  </si>
  <si>
    <t>Oznaczenie</t>
  </si>
  <si>
    <t>DIC</t>
  </si>
  <si>
    <t>DNR</t>
  </si>
  <si>
    <t>EC</t>
  </si>
  <si>
    <t>Suma zdyskontowanych dochodów powiększonych o wartość rezydualną</t>
  </si>
  <si>
    <t>Całkowity kwalifikowalny koszt przed zastosowaniem art. 61 ust. 1-6 rozporządzenia nr 1303/2013 jest wyższy niż 1 mln EUR [EUR]</t>
  </si>
  <si>
    <t>Kalkulacja zdyskontowanych przepływów pieniężnych</t>
  </si>
  <si>
    <t>ECR</t>
  </si>
  <si>
    <t>Max CRpa</t>
  </si>
  <si>
    <t>Dotacja UE</t>
  </si>
  <si>
    <t>3.6.</t>
  </si>
  <si>
    <t>Wskaźniki efektywności finansowej projektu</t>
  </si>
  <si>
    <t>Wskaźniki FNPV/C oraz FRR/C</t>
  </si>
  <si>
    <t>Przepływy pieniężne do wyliczenia wskaźników efektywności finansowej</t>
  </si>
  <si>
    <t>Przychody operacyjne w fazie operacyjnej</t>
  </si>
  <si>
    <t>Zmiany w kapitale obrotowym netto w fazie inwestycyjnej</t>
  </si>
  <si>
    <t>Nakłady inwestycyjne na realizację projektu</t>
  </si>
  <si>
    <t>Koszty finansowania, w tym odsetki</t>
  </si>
  <si>
    <t>Koszty operacyjne w fazie operacyjnej</t>
  </si>
  <si>
    <t>Wartość rezydualna projektu w ostatnim roku okresu odniesienia</t>
  </si>
  <si>
    <t>Nakłady odtworzeniowe w ramach projektu w fazie operacyjnej</t>
  </si>
  <si>
    <t>Spłaty kredytów</t>
  </si>
  <si>
    <t>Wkład krajowy (publiczny lub prywatny)</t>
  </si>
  <si>
    <r>
      <t xml:space="preserve">Przepływy pieniężne do wyliczenia wskaźników FNPV/C, FRR/C
</t>
    </r>
    <r>
      <rPr>
        <i/>
        <sz val="8"/>
        <rFont val="Calibri"/>
        <family val="2"/>
        <charset val="238"/>
        <scheme val="minor"/>
      </rPr>
      <t>(1+2-3-4-5-6)</t>
    </r>
  </si>
  <si>
    <t>Zdyskontowane przepływy pieniężne do wyliczenia wskaźników FNPV/C, FRR/C</t>
  </si>
  <si>
    <t>Zdyskontowane przepływy pieniężne do wyliczenia wskaźników FNPV/K, FRR/K</t>
  </si>
  <si>
    <r>
      <t xml:space="preserve">Przepływy pieniężne do wyliczenia wskaźników FNPV/K, FRR/K
</t>
    </r>
    <r>
      <rPr>
        <i/>
        <sz val="8"/>
        <rFont val="Calibri"/>
        <family val="2"/>
        <charset val="238"/>
        <scheme val="minor"/>
      </rPr>
      <t>(1+2-3-4-5-7-8-9)</t>
    </r>
  </si>
  <si>
    <t>3.7.</t>
  </si>
  <si>
    <t>Analiza finansowej trwałości</t>
  </si>
  <si>
    <t>Analiza zasobów finansowych projektu</t>
  </si>
  <si>
    <t>Finansowa bieżąca wartość netto inwestycji (FNPV/C)</t>
  </si>
  <si>
    <t>Finansowa wewnętrzna stopa zwrotu z inwestycji (FRR/C)</t>
  </si>
  <si>
    <t>Finansowa bieżąca wartość netto kapitału krajowego (FNPV/K)</t>
  </si>
  <si>
    <t>Finansowa wewnętrzna stopa zwrotu z kapitału krajowego (FRR/K)</t>
  </si>
  <si>
    <t>Projekt wymaga współfinansowania z EFRR (FNPV/C &lt; 0 oraz FRR/C &lt; 4%)</t>
  </si>
  <si>
    <r>
      <t xml:space="preserve">Projekt jest trwały finansowo </t>
    </r>
    <r>
      <rPr>
        <i/>
        <sz val="8"/>
        <rFont val="Calibri"/>
        <family val="2"/>
        <charset val="238"/>
        <scheme val="minor"/>
      </rPr>
      <t>(gotówka - stan końcowy w każdym roku &gt; 0)</t>
    </r>
  </si>
  <si>
    <t>IV.2.</t>
  </si>
  <si>
    <t>Zmiana kosztów operacyjnych bez amortyzacji wywołana realizacją projektu do analizy ekonomicznej – w cenach netto</t>
  </si>
  <si>
    <t>Środki własne inwestycyjne (wkład własny - kredyty i pożyczki)</t>
  </si>
  <si>
    <t>Dotacje z EFRR wypłacone</t>
  </si>
  <si>
    <t>Zmiana przychodów opearcyjnych wywołana realizacją projektu (uwzględniająca wskaźnik ściągalności opłat)</t>
  </si>
  <si>
    <r>
      <t xml:space="preserve">Środki własne bieżące </t>
    </r>
    <r>
      <rPr>
        <i/>
        <sz val="8"/>
        <rFont val="Calibri"/>
        <family val="2"/>
        <charset val="238"/>
        <scheme val="minor"/>
      </rPr>
      <t>(nie występują w analizie)</t>
    </r>
  </si>
  <si>
    <r>
      <t xml:space="preserve">Kredyty i pożyczki obrotowe </t>
    </r>
    <r>
      <rPr>
        <i/>
        <sz val="8"/>
        <rFont val="Calibri"/>
        <family val="2"/>
        <charset val="238"/>
        <scheme val="minor"/>
      </rPr>
      <t>(nie występują w analizie)</t>
    </r>
  </si>
  <si>
    <t>Inne źródła (dotacje i dopłaty od właściciela na realizację zasad pełnego zwrotu kosztów, sprawiedliwości i przeciwdziałaniu ubóstwu energetycznemu)</t>
  </si>
  <si>
    <t>Zmiana kosztów operacyjnych bez amortyzacji wywołana realizacją projektu plus koszty odtworzenia inwestycji w fazie operacyjnej</t>
  </si>
  <si>
    <t>Zmiana zapotrzebowania na kapitał obrotowy wywołana realizacją projektu</t>
  </si>
  <si>
    <t>Podatki płacone od zmiany dochodu wywołanej realizacją projektu</t>
  </si>
  <si>
    <t>Spłaty kredytów i pożyczek zaciągniętych na realizację projektu</t>
  </si>
  <si>
    <t>Odsetki od kredytów i pożyczek zaciągniętych na realizację projektu</t>
  </si>
  <si>
    <t>Analiza sytuacji finansowej beneficjenta/operatora z projektem</t>
  </si>
  <si>
    <t>Przychody w wariancie z projektem (uwzględniające wskaźnik ściągalności opłat)</t>
  </si>
  <si>
    <t>Koszty operacyjne bez amortyzacji w wariancie z projektem plus koszty odtworzenia inwestycji w fazie operacyjnej</t>
  </si>
  <si>
    <t>Zmiana zapotrzebowania na kapitał obrotowy</t>
  </si>
  <si>
    <r>
      <t xml:space="preserve">Beneficjent/operator z projektem jest trwały finansowo </t>
    </r>
    <r>
      <rPr>
        <i/>
        <sz val="8"/>
        <rFont val="Calibri"/>
        <family val="2"/>
        <charset val="238"/>
        <scheme val="minor"/>
      </rPr>
      <t>(gotówka - stan końcowy w każdym roku &gt; 0)</t>
    </r>
  </si>
  <si>
    <t>Analiza ekonomiczna projektu</t>
  </si>
  <si>
    <t>4.</t>
  </si>
  <si>
    <t>Przychody operacyjne w fazie operacyjnej w cenach netto</t>
  </si>
  <si>
    <t>Wartość rezydualna projektu w ostatnim roku okresu odniesienia w cenach netto</t>
  </si>
  <si>
    <t>Zmiany w kapitale obrotowym netto w fazie inwestycyjnej w cenach netto</t>
  </si>
  <si>
    <t>Nakłady odtworzeniowe w ramach projektu w fazie operacyjnej w cenach netto</t>
  </si>
  <si>
    <t>Nakłady inwestycyjne na realizację projektu w cenach netto</t>
  </si>
  <si>
    <t>w tym zmiana podatku VAT stanowiącego koszt wywołana realizacją projektu</t>
  </si>
  <si>
    <r>
      <t xml:space="preserve">Koszty operacyjne w fazie operacyjnej w cenach netto </t>
    </r>
    <r>
      <rPr>
        <i/>
        <sz val="8"/>
        <rFont val="Calibri"/>
        <family val="2"/>
        <charset val="238"/>
        <scheme val="minor"/>
      </rPr>
      <t>(bez kosztów ubezpieczeń społecznych i innych ubezpieczeń)</t>
    </r>
  </si>
  <si>
    <t>I.4.</t>
  </si>
  <si>
    <t>I.5.</t>
  </si>
  <si>
    <t>II.4.</t>
  </si>
  <si>
    <t>II.5.</t>
  </si>
  <si>
    <t>III.3.</t>
  </si>
  <si>
    <t>III.4.</t>
  </si>
  <si>
    <t>III.5.</t>
  </si>
  <si>
    <t>Podstawa liczenia kapitału (zmiana kosztów materiałowych i energii) do analizy ekonomicznej – w cenach netto</t>
  </si>
  <si>
    <t>Kapitał finansujący zapasy materiałowe do analizy ekonomicznej – w cenach netto</t>
  </si>
  <si>
    <t>Podstawa liczenia kapitału (zmiana przychodów operacyjnych) do analizy ekonomicznej – w cenach netto</t>
  </si>
  <si>
    <t>Kapitał finansujący należności do analizy ekonomicznej – w cenach netto</t>
  </si>
  <si>
    <t>Podstawa liczenia kapitału (zmiana materiałów i energii oraz usług obcych) do analizy ekonomicznej – w cenach netto</t>
  </si>
  <si>
    <t>Kapitał finansujący zapasy zobowiązania do analizy ekonomicznej – w cenach netto</t>
  </si>
  <si>
    <t>Zapotrzebowanie na kapitał obrotowy do analizy ekonomicznej – w cenach netto (I.5+II.5-III.5)</t>
  </si>
  <si>
    <r>
      <t xml:space="preserve">Przepływy finansowe skorygowane o efekty fiskalne </t>
    </r>
    <r>
      <rPr>
        <i/>
        <sz val="8"/>
        <rFont val="Calibri"/>
        <family val="2"/>
        <charset val="238"/>
        <scheme val="minor"/>
      </rPr>
      <t>(podatki pośrednie i płatności transferowe)</t>
    </r>
  </si>
  <si>
    <t>w tym zmiana podatku VAT w kapitale obrotowym wywołana realizacją projektu</t>
  </si>
  <si>
    <t>Podatki pośrednie (podatek VAT)</t>
  </si>
  <si>
    <t>Uzyskane dotacje bezzwrotne</t>
  </si>
  <si>
    <t>V.1.</t>
  </si>
  <si>
    <t>VI.</t>
  </si>
  <si>
    <t>Negatywne efekty zewnętrzne:</t>
  </si>
  <si>
    <t>Pozytywne efekty zewnętrzne:</t>
  </si>
  <si>
    <t>Łączna wartość efektów fiskalnych:</t>
  </si>
  <si>
    <t>I.1</t>
  </si>
  <si>
    <t>I.2</t>
  </si>
  <si>
    <t>I.3</t>
  </si>
  <si>
    <t>I.4</t>
  </si>
  <si>
    <t>I.5</t>
  </si>
  <si>
    <t>I.6</t>
  </si>
  <si>
    <t>II.1</t>
  </si>
  <si>
    <t>II.2</t>
  </si>
  <si>
    <t>II.3</t>
  </si>
  <si>
    <t>III.4</t>
  </si>
  <si>
    <t>III.5</t>
  </si>
  <si>
    <t>III.6</t>
  </si>
  <si>
    <t>III.7</t>
  </si>
  <si>
    <t>III.8</t>
  </si>
  <si>
    <t>III.9</t>
  </si>
  <si>
    <t>IV.1</t>
  </si>
  <si>
    <t>VII.</t>
  </si>
  <si>
    <t>VIII.</t>
  </si>
  <si>
    <t>Wskaźniki efektywności ekonomicznej projektu ENPV i ERR</t>
  </si>
  <si>
    <t>ERR</t>
  </si>
  <si>
    <t>Wskaźnik korzyści do kosztów B/C</t>
  </si>
  <si>
    <t>Przepływy korzyści ekonomicznych (I.1+I.2+III)</t>
  </si>
  <si>
    <t>Przepływy kosztów ekonomicznych (I.3+I.4+I.5+I.6+IV)</t>
  </si>
  <si>
    <r>
      <t xml:space="preserve">Jaki poziom procentowy wydatków jest kwalifikowalny? </t>
    </r>
    <r>
      <rPr>
        <i/>
        <sz val="8"/>
        <rFont val="Calibri"/>
        <family val="2"/>
        <charset val="238"/>
        <scheme val="minor"/>
      </rPr>
      <t>(tylko dla częściowej kwalifikowalności)</t>
    </r>
  </si>
  <si>
    <t>Oszczędność kosztów związanych z zasobami zarówno po stronie producentów, jak i klientów</t>
  </si>
  <si>
    <t>1.1. Regionalna infrastruktura badawczo-rozwojowa</t>
  </si>
  <si>
    <t>2.1. Cyfrowe Lubelskie</t>
  </si>
  <si>
    <t>3.1. Tereny inwestycyjne</t>
  </si>
  <si>
    <t>5.2. Efektywność energetyczna sektora publicznego</t>
  </si>
  <si>
    <t>5.3. Efektywność energetyczna sektora mieszkaniowego</t>
  </si>
  <si>
    <t>5.4. Transport niskoemisyjny</t>
  </si>
  <si>
    <t>5.5. Promocja niskoemisyjności</t>
  </si>
  <si>
    <t>6.1. Bezpieczeństwo ekologiczne</t>
  </si>
  <si>
    <t>6.3. Gospodarka odpadami</t>
  </si>
  <si>
    <t>6.4. Gospodarka wodno-ściekowa</t>
  </si>
  <si>
    <t>8.3. Transport kolejowy</t>
  </si>
  <si>
    <t>13.1. Infrastruktura ochrony zdrowia</t>
  </si>
  <si>
    <t>13.2. Infrastruktura usług społecznych</t>
  </si>
  <si>
    <t>13.3. Rewitalizacja obszarów miejskich</t>
  </si>
  <si>
    <t xml:space="preserve">13.4. Rewitalizacja obszarów wiejskich </t>
  </si>
  <si>
    <t xml:space="preserve">13.5. Infrastruktura przedszkolna </t>
  </si>
  <si>
    <t>13.6. Infrastruktura kształcenia zawodowego i ustawicznego</t>
  </si>
  <si>
    <t xml:space="preserve">13.7. Infrastruktura szkolna </t>
  </si>
  <si>
    <t>Zmniejszenie emisji gazów cieplarnianych (tj. CO2, CH4)</t>
  </si>
  <si>
    <t>Zmniejszenie emisji gazów innych niż cieplarniane</t>
  </si>
  <si>
    <t>Zmniejszenie uciążliwości, hałasu i nieprzyjemnych zapachów</t>
  </si>
  <si>
    <t>Efekty zewnętrzne negatywne</t>
  </si>
  <si>
    <t>Efekty zewnętrzne pozytywne</t>
  </si>
  <si>
    <t>Zmniejszenie zużycia zastępczego źródła energii np. poprzez przeniesienie alternatywnych paliw kopalnych</t>
  </si>
  <si>
    <t>Obniżenie kosztu jednostkowego energii dla użytkownika (opłat z tego tytułu, jeżeli wystąpi)</t>
  </si>
  <si>
    <t>Oszczędność zużycia energii i kosztów z tym związanych (innych niż wykazane w analizie finansowej)</t>
  </si>
  <si>
    <t>Obniżenie kosztu jednostkowego energii dla użytkownika (opłat z tego tytułu), jeśli wystąpi (np. poprzez zmianę źródła energii)</t>
  </si>
  <si>
    <t>Obniżenie kosztu jednostkowego paliwa dla projektodawcy i obniżenie opłat z tytułu np. biletów dla użytkowników końcowych</t>
  </si>
  <si>
    <t>Poprawa jakości życia (np. oszczędność czasu podróży przez miasto)</t>
  </si>
  <si>
    <t>Zmniejszenie uciążliwości i hałasu</t>
  </si>
  <si>
    <t>Oszczędność zużycia energii i kosztów z tym związanych (innych niż wykazane w analizie finansowej), np. oszczędności dla pasażerów wynikające z zamiany samochodu na transport publiczny</t>
  </si>
  <si>
    <t>Ocalenie mienia ludności dzięki środkom ochrony przed pożarami lasów i innymi zagrożeniami (według metody odtworzeniowej)</t>
  </si>
  <si>
    <t>Ocalenie gatunków roślin i zwierząt</t>
  </si>
  <si>
    <t>Oszczędność czasu podczas podróżowania kolejami zamiast alternatywnymi środkami transportu</t>
  </si>
  <si>
    <t>Oszczędność czasu pacjentów w oczekiwaniu na badanie lub przyjęcie do szpitala</t>
  </si>
  <si>
    <t>Obniżenie kosztu pobytu pacjenta w jednostce ochrony zdrowia (zmniejszenie absencji w pracy)</t>
  </si>
  <si>
    <t>Zmniejszenie emisji gazów cieplarnianych (tj. CO2, CH4) w przypadku zmniejszenia energochłonności wyposażenia i budynków</t>
  </si>
  <si>
    <t>Zmniejszenie emisji gazów innych niż cieplarniane w przypadku zmniejszenia energochłonności wyposażenia i budynków</t>
  </si>
  <si>
    <t>Obniżenie kosztu jednostkowego dostarczania wody lub odprowadzania ścieków dla użytkowników (opłat z tego tytułu)</t>
  </si>
  <si>
    <t>Poprawa jakości życia (zmniejszenie zachorowań na choroby gastryczne)</t>
  </si>
  <si>
    <t>Zmniejszenie uciążliwości i nieprzyjemnych zapachów</t>
  </si>
  <si>
    <t>Oszczędność wody i energii (inna niż wykazana w analizie finansowej)</t>
  </si>
  <si>
    <t>Oszczędność zasobów (możliwość ich odzyskania i recyclingu, wykorzystania kompostu na cele energetyczne i rolne)</t>
  </si>
  <si>
    <t>Obniżenie kosztów jednostkowych odbioru odpadów stałych zmieszanych i segregowanych dla użytkownika (opłat z tego tytułu)</t>
  </si>
  <si>
    <t>Poprawa jakości życia (zmniejszenie zanieczyszczenie powietrza, wód i gleb)</t>
  </si>
  <si>
    <t>Poprawa jakości życia (oszczędności z tytułu wypadków)</t>
  </si>
  <si>
    <t>Obniżenie kosztu jednostkowego przejazdu dla użytkownika (opłat z tego tytułu), zmniejszenie zużycia pojazdów nieużytkowanych</t>
  </si>
  <si>
    <t>Wzrost dochodów klientów spowodowanych innowacjami (np. obniżenie kosztów produkcji, zwiększenie marży, wzrost liczby klientów)</t>
  </si>
  <si>
    <t>Obniżenie kosztów prowadzenia badań przez klientów w infrastrukturze w stosunku do badań prowadzonych samodzielnie lub w innych ośrodkach</t>
  </si>
  <si>
    <t>Zmniejszenie emisji gazów cieplarnianych (tj. CO2, CH4), jeśli wystąpi u klientów</t>
  </si>
  <si>
    <t>Zmniejszenie emisji gazów innych niż cieplarniane, jeśli wystąpi u klientów</t>
  </si>
  <si>
    <t>Zmniejszenie uciążliwości, hałasu i nieprzyjemnych zapachów, jeśli wystąpi u klientów</t>
  </si>
  <si>
    <t>Obniżenie kosztów prowadzenia działalności gospodarczej na terenach inwestycyjnych w porównaniu do innych lokalizacji</t>
  </si>
  <si>
    <t>Wzrost dochodów kontrahentów spowodowany zwiększoną liczbą odwiedzających</t>
  </si>
  <si>
    <t>Obniżenie kosztów wychowania dziecka dla rodziców</t>
  </si>
  <si>
    <t>Obniżenie kosztów opieki nad podopiecznymi (dla rodzin i opiekunów) lub mieszkania</t>
  </si>
  <si>
    <t>Obniżenie kosztu jednostkowego zasobów dla użytkownika (opłat z tego tytułu)</t>
  </si>
  <si>
    <t>Wzrost dochodów dla gminy z tytułu podatków, wzrost dochodów kontrahentów z gminy itp.</t>
  </si>
  <si>
    <t>Liczba stworzonych nowych miejsc pracy poprzez realizację projektu na terenach przygotowanych pod działalność gospodarczą (w przeliczeniu na pełny etat)</t>
  </si>
  <si>
    <t xml:space="preserve">Liczba stworzonych nowych miejsc pracy dzięki realizacji projektu w przedsiębiorstwach ulokowanych na terenach inwestycyjnych (w przeliczeniu na pełny etat) </t>
  </si>
  <si>
    <t>Liczba stworzonych nowych miejsc pracy dzięki realizacji projektu w przedsiębiorstwach</t>
  </si>
  <si>
    <t>Oszczędność czasu i kosztów dojazdu oraz komunikacji po stronie klientów</t>
  </si>
  <si>
    <t>Zwiększenie wydajności pracy pracowników urzędu (oszczędności czasu, zmniejszenie powtarzających się prac itp.), obniżenie kosztów pracy (brak wydruków, komunikacji i opłat pocztowych)</t>
  </si>
  <si>
    <t>Zwiększenie wartości nieruchomości po modernizacji (np. budownictwa pasywnego)</t>
  </si>
  <si>
    <t>Zmniejszona wartość gruntów położonych w pobliżu składowisk odpadów</t>
  </si>
  <si>
    <t>Zanieczyszczenie powietrza ze spalarni osadów ściekowych</t>
  </si>
  <si>
    <t>Wzrost kosztów usuwania ścieków</t>
  </si>
  <si>
    <t>Zwiększone zanieczyszczenie środowiska (np. wzrost ilości pobieranej wody i odprowadzanych ścieków, zwiększenie emisji gazów cieplarnianych i innych niż cieplarniane, hałasu itp.)</t>
  </si>
  <si>
    <t>Wzrost liczby wypadków, incydentów, zniszczeń dokonanych przez odwiedzających</t>
  </si>
  <si>
    <t>Zwiększenie liczby wypadków z udziałem pojazdów szynowych</t>
  </si>
  <si>
    <t>Poprawa jakości życia (np. zmniejszenie przestępczości, zmniejszenie składek na ubezpieczenia itp.)</t>
  </si>
  <si>
    <t>Poprawa jakości życia (np. podjęcie pracy przez podopiecznych, zmniejszenie skutków patologii i biedy dla społeczeństwa)</t>
  </si>
  <si>
    <t>Wzrost kapitału ludzkiego (kalkulacja na podstawie ilości osób poddanych procesowi edukacji, czasu nauki, czasu poszukiwania pracy ‘z’ i ‘bez’ wykształcenia oraz wynagrodzeń ‘z’ i ‘bez’ wykształcenia</t>
  </si>
  <si>
    <t>Wzrost kwalifikacji zawodowych (kalkulacja poprzez porównanie z cenami tego samego typu szkoleń i programów edukacyjnych realizowanych za zasadach komercyjnych)</t>
  </si>
  <si>
    <t>4.1. Wsparcie wykorzystania OZE</t>
  </si>
  <si>
    <t>Projekt wymaga współfinansowania z EFRR (B/C &gt; 1, ENPV &gt; 0 oraz ERR &gt; 5%)</t>
  </si>
  <si>
    <t>Proszę podać wariant prowadzenia analizy</t>
  </si>
  <si>
    <t>Proszę podać wzrost kosztów inwestycyjnych w fazie inwestycyjnej</t>
  </si>
  <si>
    <t>Proszę podać spadek popytu na usługi oferowane w wyniku realizacji projektu</t>
  </si>
  <si>
    <t>Proszę podać spadek taryf na usługi oferowane w wyniku realizacji projektu</t>
  </si>
  <si>
    <t>Proszę podać wzrost kosztów operacyjnych (bez amortyzacji) w fazie operacyjnej (po realizacji projektu)</t>
  </si>
  <si>
    <t>Realny wzrost wynagrodzeń (wariant podstawowy)</t>
  </si>
  <si>
    <t>Realny wzrost wynagrodzeń (wariant pesymistyczny)</t>
  </si>
  <si>
    <t>Stopa bezrobocia (wariant podstawowy)</t>
  </si>
  <si>
    <t>Stopa bezrobocia (wariant pesymistyczny)</t>
  </si>
  <si>
    <t>Realny wzrost wynagrodzeń (wybrany wariant analizy)</t>
  </si>
  <si>
    <t>Stopa bezrobocia (wybrany wariant analizy)</t>
  </si>
  <si>
    <t>Przyjęty okres odniesienia</t>
  </si>
  <si>
    <t>Określenie okresu odniesienia projektu</t>
  </si>
  <si>
    <t>Określenie kategorii projektu generującego dochód</t>
  </si>
  <si>
    <t>3.1.5</t>
  </si>
  <si>
    <t>Określenie maksymalnej stopy współfinansowania projektu</t>
  </si>
  <si>
    <t>3.1.6</t>
  </si>
  <si>
    <t>Określenie kwalifikowalności VAT w projekcie</t>
  </si>
  <si>
    <t>3.1.7</t>
  </si>
  <si>
    <t>Określenie zapotrzebowania na kapitał obrotowy w projekcie</t>
  </si>
  <si>
    <t>3.1.8</t>
  </si>
  <si>
    <t>Analiza dostępności cenowej (dotyczy usług wodno-kanalizacyjnych i gospodarowania odpadami) i ubóstwa energetycznego (dotyczy usług energetycznych)</t>
  </si>
  <si>
    <t>3.1</t>
  </si>
  <si>
    <t>3.2</t>
  </si>
  <si>
    <t>Podstawowy</t>
  </si>
  <si>
    <t xml:space="preserve">Analiza wrażliwości </t>
  </si>
  <si>
    <t>5.1</t>
  </si>
  <si>
    <t>Pozostałe założenia</t>
  </si>
  <si>
    <t>1.1. Liczba przedsiębiorstw korzystających ze wspartej infrastruktury badawczej [szt./rok]</t>
  </si>
  <si>
    <t>1.1. Liczba projektów B+R realizowanych przy wykorzystaniu wspartej infrastruktury badawczej [projekt/ rok]</t>
  </si>
  <si>
    <t>2.1. Liczba pobrań/uruchomień aplikacji opartych na ponownym wykorzystaniu informacji sektora publicznego i e-usług publicznych [szt./rok]</t>
  </si>
  <si>
    <t>3.1. Liczba inwestycji zlokalizowanych na przygotowanych terenach inwestycyjnych [szt.]</t>
  </si>
  <si>
    <t>4.1. Dodatkowa zdolność wytwarzania energii odnawialnej (CI30) [MW]</t>
  </si>
  <si>
    <t>4.1. Dodatkowa zdolność wytwarzania energii elektrycznej / cieplnej w warunkach wysokosprawnej kogeneracji [MWht/ rok]</t>
  </si>
  <si>
    <t>5.2. Dodatkowa zdolność wytwarzania energii odnawialnej (CI30) [MW]</t>
  </si>
  <si>
    <t>5.2. Zmniejszenie rocznego zużycia energii końcowej w budynkach publicznych (CI32) [kWh/rok]</t>
  </si>
  <si>
    <t>5.3. Zmniejszenie rocznego zużycia energii końcowej w budynkach publicznych (CI32) [kWh/rok]</t>
  </si>
  <si>
    <t>5.4. Liczba przewozów komunikacją miejską na przebudowanych i nowych liniach komunikacji miejskiej [szt./rok]</t>
  </si>
  <si>
    <t>5.5. Szacowany roczny spadek emisji gazów cieplarnianych (CI34) [Mg/rok]</t>
  </si>
  <si>
    <t>5.5. Ilość zaoszczędzonej energii cieplnej [GJ/rok]</t>
  </si>
  <si>
    <t>6.1. Liczba ludności odnoszących korzyści ze środków ochrony przed pożarami lasów (CI21) [osoba]</t>
  </si>
  <si>
    <t>6.3. Dodatkowe możliwości przerobowe w zakresie recyklingu odpadów (CI17) [Mg/rok]</t>
  </si>
  <si>
    <t>6.3. Liczba osób objętych selektywnym zbieraniem odpadów [osoba]</t>
  </si>
  <si>
    <t>6.3. Moc przerobowa zakładu zagospodarowania odpadów [Mg/rok]</t>
  </si>
  <si>
    <t>6.4. Liczba dodatkowych osób korzystających z ulepszonego oczyszczania ścieków (CI19) [osoby]</t>
  </si>
  <si>
    <t>6.4. Liczba dodatkowych osób korzystających z ulepszonego zaopatrzenia w wodę (CI18) [osoby]</t>
  </si>
  <si>
    <t>7.1. Wzrost oczekiwanej liczby odwiedzin w objętych wsparciem miejscach należących do dziedzictwa kulturalnego i naturalnego oraz stanowiących atrakcje turystyczne (CI9) [szt./rok]</t>
  </si>
  <si>
    <t>8.1. Średni dobowy ruch na drodze [pojazd/ dzień]</t>
  </si>
  <si>
    <t>8.2. Średni dobowy ruch na drodze [pojazd/ dzień]</t>
  </si>
  <si>
    <t>8.3. Liczba przewozów pasażerskich na przebudowanych lub zmodernizowanych liniach kolejowych [szt./rok]</t>
  </si>
  <si>
    <t>13.1. Ludność objęta ulepszonymi usługami zdrowotnymi (CI36) [osoba]</t>
  </si>
  <si>
    <t>13.2. Liczba osób korzystająca z usług społecznych [os./rok]</t>
  </si>
  <si>
    <t>13.3. Liczba osób korzystających z obiektów infrastruktury społeczno-kulturalnej/turystycznej będącej przedmiotem projektu [os./rok]</t>
  </si>
  <si>
    <t>13.3. Powierzchnia terenów przygotowanych pod działalność gospodarczą [m2]</t>
  </si>
  <si>
    <t>13.4. Liczba osób korzystających z obiektów infrastruktury społeczno-kulturalnej/turystycznej będącej przedmiotem projektu [os./rok]</t>
  </si>
  <si>
    <t>13.4. Powierzchnia terenów przygotowanych pod działalność gospodarczą [m2]</t>
  </si>
  <si>
    <t>13.5. Potencjalna liczba użytkowników infrastruktury opieki nad dziećmi lub edukacyjnej wspartej w programie [os./rok]</t>
  </si>
  <si>
    <t>13.6. Potencjalna liczba użytkowników infrastruktury opieki nad dziećmi lub edukacyjnej wspartej w programie [os./rok]</t>
  </si>
  <si>
    <t>13.7. Potencjalna liczba użytkowników infrastruktury opieki nad dziećmi lub edukacyjnej wspartej w programie [os./rok]</t>
  </si>
  <si>
    <t>szt./rok</t>
  </si>
  <si>
    <t>projekt/ rok</t>
  </si>
  <si>
    <t>szt.</t>
  </si>
  <si>
    <t>MW</t>
  </si>
  <si>
    <t>MWht/ rok</t>
  </si>
  <si>
    <t>kWh/rok</t>
  </si>
  <si>
    <t>Mg/rok</t>
  </si>
  <si>
    <t>GJ/rok</t>
  </si>
  <si>
    <t>osoba</t>
  </si>
  <si>
    <t>osoby</t>
  </si>
  <si>
    <t>ha</t>
  </si>
  <si>
    <t>pojazd/ dzień</t>
  </si>
  <si>
    <t>os./rok</t>
  </si>
  <si>
    <t>m2</t>
  </si>
  <si>
    <t>–</t>
  </si>
  <si>
    <t>Działanie, z którego projekt będzie współfinansowany</t>
  </si>
  <si>
    <r>
      <t xml:space="preserve">Rok rozpoczęcia realizacji projektu (rozpoczęcia robót budowlanych) lub rok złożenia wniosku o dofinansowanie </t>
    </r>
    <r>
      <rPr>
        <i/>
        <sz val="8"/>
        <rFont val="Calibri"/>
        <family val="2"/>
        <charset val="238"/>
        <scheme val="minor"/>
      </rPr>
      <t>(jeżeli projekt rozpoczął się przed złożeniem wniosku)</t>
    </r>
  </si>
  <si>
    <t>Czy projekt jest objęty pomocą publiczną</t>
  </si>
  <si>
    <t>W jakim stopniu jest on objęty pomocą publiczną</t>
  </si>
  <si>
    <t>Czy projekt jest objęty pomocą de minimis</t>
  </si>
  <si>
    <t>Rodzaj gminy, w której realizowany jest projekt</t>
  </si>
  <si>
    <t>Typ obszaru, na którym realizowany jest projekt</t>
  </si>
  <si>
    <t>Średnia liczba osób w gospodarstwie domowym [osób/gosp.]</t>
  </si>
  <si>
    <t>Nakłady inwestycyjne i odtworzeniowe wariantu I</t>
  </si>
  <si>
    <t>Nakłady inwestycyjne i odtworzeniowe wariantu II</t>
  </si>
  <si>
    <t>Nakłady inwestycyjne i odtworzeniowe wariantu III</t>
  </si>
  <si>
    <t>Koszty operacyjne wariantu I</t>
  </si>
  <si>
    <t>Koszty operacyjne wariantu II</t>
  </si>
  <si>
    <t>Koszty operacyjne wariantu III</t>
  </si>
  <si>
    <t>Rezerwa na nieprzewidziane wydatki (tylko w fazie inwestycyjnej)</t>
  </si>
  <si>
    <t>Wypłata (transze roczne) kredytu  / pożyczki (jeśli występuje)</t>
  </si>
  <si>
    <t>Roczna spłata kredytu / pożyczki (jeśli występuje)</t>
  </si>
  <si>
    <t>Roczne koszty obsługi kredytu / pożyczki (jeśli występuje)</t>
  </si>
  <si>
    <t>Poziom roczny kosztów usług środowiskowych</t>
  </si>
  <si>
    <t>Poziom roczny kosztów środowiskowych zanieczyszczeń i wdrożonych środków zapobiegawczych</t>
  </si>
  <si>
    <t>Poziom roczny kosztów związanych z niedoborem użytkowanych zasobów</t>
  </si>
  <si>
    <t>Dopłata do cen w ujęciu rocznym tak, aby spełnić zasadę dostępności cenowej</t>
  </si>
  <si>
    <t>Wariant prowadzenia analizy</t>
  </si>
  <si>
    <t>Wzrost kosztów inwestycyjnych w fazie inwestycyjnej</t>
  </si>
  <si>
    <t>Spadek popytu na usługi oferowane w wyniku realizacji projektu</t>
  </si>
  <si>
    <t>Spadek taryf na usługi oferowane w wyniku realizacji projektu</t>
  </si>
  <si>
    <t>Wzrost kosztów operacyjnych (bez amortyzacji) w fazie operacyjnej (po realizacji projektu)</t>
  </si>
  <si>
    <t>Miara rezultatu projektu</t>
  </si>
  <si>
    <t>Jednostka miary rezultatu projektu</t>
  </si>
  <si>
    <t>Proszę określić, czy istnieje możliwość określenia, w okresie odniesienia, przychodu z wyprzedzeniem?</t>
  </si>
  <si>
    <t>Proszę określić, czy VAT jest kwalifikowalny w projekcie?</t>
  </si>
  <si>
    <t>Proszę wskazać cykl rotacji zapasów materiałowych</t>
  </si>
  <si>
    <t>Proszę wskazać cykl rotacji należności krótkoterminowych</t>
  </si>
  <si>
    <t>Proszę wskazać cykl rotacji zobowiązań krótkoterminowych</t>
  </si>
  <si>
    <t>Proszę określić wielkość amortyzacji w latach</t>
  </si>
  <si>
    <t>Proszę określić zużycie materiałów i energii (w cenach netto)</t>
  </si>
  <si>
    <t>Proszę określić wartość usług obcych (w cenach netto)</t>
  </si>
  <si>
    <t>Proszę określić wartość podatków i opłat</t>
  </si>
  <si>
    <t>Proszę określić wartość wynagrodzeń (bez wzrostu w cenach stałych)</t>
  </si>
  <si>
    <t>Proszę określić wartość ubezpieczeń społecznych i inne świadczeń</t>
  </si>
  <si>
    <t>Proszę określić wartość pozostałe koszty rodzajowe (w cenach netto)</t>
  </si>
  <si>
    <t>Proszę określić wartość sprzedanych towarów i materiałów (w cenach netto)</t>
  </si>
  <si>
    <r>
      <t xml:space="preserve">Proszę określić wartość pełnego podatku VAT od wszystkich pozycji kosztowych </t>
    </r>
    <r>
      <rPr>
        <i/>
        <sz val="8"/>
        <rFont val="Calibri"/>
        <family val="2"/>
        <charset val="238"/>
        <scheme val="minor"/>
      </rPr>
      <t>(których dotyczy)</t>
    </r>
  </si>
  <si>
    <t>Proszę określić poziom ściągalności opłat</t>
  </si>
  <si>
    <t>Proszę określić stan początkowy gotówki u beneficjenta/operatora</t>
  </si>
  <si>
    <t>Proszę określić kredyty i pożyczki obrotowe</t>
  </si>
  <si>
    <t>Proszę określić zmianę zapotrzebowania na kapitał obrotowy</t>
  </si>
  <si>
    <t>Proszę określić inne wykorzystanie środków</t>
  </si>
  <si>
    <t>Wyszczególnienie składników do wyliczenia poziomu dofinansowania</t>
  </si>
  <si>
    <t>Wyszczególnienie taryf /cen za produkty / usługi / towary oferowane w wariancie bez projektu w CENACH NETTO (TYLKO OPŁATY PONOSZONE PRZEZ UŻYTKOWNIKÓW)</t>
  </si>
  <si>
    <t>Wyszczególnienie taryf /cen za produkty / usługi / towary oferowane w wariancie z projektem w CENACH NETTO (TYLKO OPŁATY PONOSZONE PRZEZ UŻYTKOWNIKÓW)</t>
  </si>
  <si>
    <t>Proszę określić dopłatę do cen w ujęciu rocznym tak, aby spełnić zasadę dostępności cenowej (wynikającą z różnicy pomiędzy cenami pokrywającymi pełny zwrot kosztów a cenami, które odbiorcy są w stanie zapłacić)</t>
  </si>
  <si>
    <t>Proszę określić środki własne bieżące (np. służące utrzymaniu trwałości projektu)</t>
  </si>
  <si>
    <t>Podgląd</t>
  </si>
  <si>
    <t xml:space="preserve">NPV/C </t>
  </si>
  <si>
    <t>Wartość wskaźnika</t>
  </si>
  <si>
    <r>
      <t xml:space="preserve">Proszę określić, czy projekt będzie generował "dochód" w rozumieniu art. 61 ust. 1 rozporządzenia nr 1303/2013? </t>
    </r>
    <r>
      <rPr>
        <i/>
        <sz val="8"/>
        <rFont val="Calibri"/>
        <family val="2"/>
        <charset val="238"/>
        <scheme val="minor"/>
      </rPr>
      <t>(wpływy środków pieniężnych z bezpośrednich wpłat dokonywanych przez użytkowników za towary lub usługi zapewniane przez projekt)</t>
    </r>
  </si>
  <si>
    <t>Istnieje możliwość określenia w okresie odniesienia, przychodu z wyprzedzeniem [Tak/Nie]</t>
  </si>
  <si>
    <t>W projekcie występuje pomoc publiczna [Tak/Nie]</t>
  </si>
  <si>
    <t>W projekcie występuje pomoc de minimis [Tak/Nie]</t>
  </si>
  <si>
    <t>Realny wzrost wynagrodzeń (dla kolejnych lat analizy - narastająco)</t>
  </si>
  <si>
    <t>7.1. Dziedzictwo kulturowe i naturalne</t>
  </si>
  <si>
    <t>7.2. Ochrona różnorodności przyrodniczej</t>
  </si>
  <si>
    <t>7.3. Turystyka przyrodnicza</t>
  </si>
  <si>
    <t>7.2. Powierzchnia siedlisk wspartych w celu uzyskania lepszego statusu ochrony (CI23) [ha]</t>
  </si>
  <si>
    <t>7.3. Wzrost oczekiwanej liczby odwiedzin w objętych wsparciem miejscach należących do dziedzictwa kulturalnego i naturalnego oraz stanowiących atrakcje turystyczne (CI9) [szt./rok]</t>
  </si>
  <si>
    <t>Proszę określić poziom dofinansowania części objętej pomocą publiczną</t>
  </si>
  <si>
    <t>Proszę określić poziom dofinansowania części objętej pomocą publiczną (tylko dla odpowiedzi TAK w 2.1)</t>
  </si>
  <si>
    <t>5a</t>
  </si>
  <si>
    <t>4a</t>
  </si>
  <si>
    <t>4b</t>
  </si>
  <si>
    <t>EC (pomoc)</t>
  </si>
  <si>
    <r>
      <t xml:space="preserve">Całkowite koszty kwalifikowalne (niezdyskontowane), spełniające kryteria kwalifikowalności prawnej oraz ew. rezerwa na nieprzewidziane wydatki </t>
    </r>
    <r>
      <rPr>
        <i/>
        <sz val="8"/>
        <rFont val="Calibri"/>
        <family val="2"/>
        <charset val="238"/>
        <scheme val="minor"/>
      </rPr>
      <t>(dla części projektu nieobjętej pomocą publiczną)</t>
    </r>
  </si>
  <si>
    <r>
      <t xml:space="preserve">Całkowite koszty kwalifikowalne skorygowane o wskaźnik luki w finansowaniu </t>
    </r>
    <r>
      <rPr>
        <i/>
        <sz val="8"/>
        <rFont val="Calibri"/>
        <family val="2"/>
        <charset val="238"/>
        <scheme val="minor"/>
      </rPr>
      <t xml:space="preserve">(dla części projektu nieobjętej pomocą publiczną) </t>
    </r>
  </si>
  <si>
    <r>
      <t xml:space="preserve">Maksymalna wielkość współfinansowania określona dla Działania / konkursu </t>
    </r>
    <r>
      <rPr>
        <i/>
        <sz val="8"/>
        <rFont val="Calibri"/>
        <family val="2"/>
        <charset val="238"/>
        <scheme val="minor"/>
      </rPr>
      <t xml:space="preserve">(dla części projektu nieobjętej pomocą publiczną) </t>
    </r>
  </si>
  <si>
    <r>
      <t xml:space="preserve">Maksymalna możliwa dotacja UE </t>
    </r>
    <r>
      <rPr>
        <i/>
        <sz val="8"/>
        <rFont val="Calibri"/>
        <family val="2"/>
        <charset val="238"/>
        <scheme val="minor"/>
      </rPr>
      <t xml:space="preserve">(dla części projektu nieobjętej pomocą publiczną) </t>
    </r>
  </si>
  <si>
    <t>6a</t>
  </si>
  <si>
    <t>7a</t>
  </si>
  <si>
    <t>Max CRpa (pomoc)</t>
  </si>
  <si>
    <t>7b</t>
  </si>
  <si>
    <t>6b</t>
  </si>
  <si>
    <r>
      <t xml:space="preserve">Maksymalna wielkość współfinansowania określona dla Działania / konkursu </t>
    </r>
    <r>
      <rPr>
        <i/>
        <sz val="8"/>
        <rFont val="Calibri"/>
        <family val="2"/>
        <charset val="238"/>
        <scheme val="minor"/>
      </rPr>
      <t xml:space="preserve">(dla części projektu objętej pomocą publiczną) </t>
    </r>
  </si>
  <si>
    <r>
      <t xml:space="preserve">Całkowite koszty kwalifikowalne (niezdyskontowane), spełniające kryteria kwalifikowalności prawnej oraz ew. rezerwa na nieprzewidziane wydatki </t>
    </r>
    <r>
      <rPr>
        <i/>
        <sz val="8"/>
        <rFont val="Calibri"/>
        <family val="2"/>
        <charset val="238"/>
        <scheme val="minor"/>
      </rPr>
      <t xml:space="preserve">(dla części projektu objętej pomocą publiczną) </t>
    </r>
  </si>
  <si>
    <t>Dotacja UE (pomoc)</t>
  </si>
  <si>
    <r>
      <t xml:space="preserve">Poziom dofinansowania projektu z EFRR </t>
    </r>
    <r>
      <rPr>
        <i/>
        <sz val="8"/>
        <rFont val="Calibri"/>
        <family val="2"/>
        <charset val="238"/>
        <scheme val="minor"/>
      </rPr>
      <t>(dla całego projektu średnio)</t>
    </r>
  </si>
  <si>
    <r>
      <t xml:space="preserve">Maksymalna możliwa dotacja UE </t>
    </r>
    <r>
      <rPr>
        <i/>
        <sz val="8"/>
        <rFont val="Calibri"/>
        <family val="2"/>
        <charset val="238"/>
        <scheme val="minor"/>
      </rPr>
      <t xml:space="preserve">(dla części projektu objętej pomocą publiczną) </t>
    </r>
  </si>
  <si>
    <r>
      <t xml:space="preserve">Maksymalna możliwa dotacja UE </t>
    </r>
    <r>
      <rPr>
        <i/>
        <sz val="8"/>
        <rFont val="Calibri"/>
        <family val="2"/>
        <charset val="238"/>
        <scheme val="minor"/>
      </rPr>
      <t xml:space="preserve">(dla całego projektu) </t>
    </r>
  </si>
  <si>
    <t>3.1.9</t>
  </si>
  <si>
    <t>Czy w ramach projektu nastąpi zasadnicza zmiana procesu produkcji?</t>
  </si>
  <si>
    <t>Ostatni rok obrotowy</t>
  </si>
  <si>
    <t>Przedostatni rok obrotowy</t>
  </si>
  <si>
    <t>Przed- przedostatni rok obrotowy</t>
  </si>
  <si>
    <t>Jeżeli tak, proszę podać koszty amortyzacji [zł] aktywów związanych z działalnością podlegającą modernizacji w ciągu poprzedzających trzech lat obrotowych:</t>
  </si>
  <si>
    <t>Czy w ramach projektu nastąpi dywersyfikacja istniejącego zakładu?</t>
  </si>
  <si>
    <t>Jeżeli tak, proszę podać wartość księgową ponownie wykorzystywanych aktywów w roku obrotowym poprzedzającym rozpoczęcie prac</t>
  </si>
  <si>
    <t>Zasadnicza zmiana procesu produkcji lub dywersyfikacja istniejącego zakładu (dotyczy wyłącznie Regionalnej Pomocy Inwestycyjnej zgodnie z art. 14 pkt 7 Rozporządzenia Komisji (UE) nr 651/2014 z dnia 17 czerwca 2014 r.)</t>
  </si>
  <si>
    <t>Koszty kwalifikowalne przekraczają koszty amortyzacji aktywów zwiazanej z działalnością podlegającą modernizacji w ciągu poprzedzających trzech lat obrotowych</t>
  </si>
  <si>
    <t>Koszty kwalifikowalne muszą przekraczać o co najmniej 200 % wartość księgową ponownie wykorzystywanych aktywów, odnotowaną w roku obrotowym poprzedzającym rozpoczęcie prac</t>
  </si>
  <si>
    <t>8.2. Lokalny układ transportowy</t>
  </si>
  <si>
    <t>8.1. Regionalny układ transportowy</t>
  </si>
  <si>
    <t>Oszczędność czasu użytkowników infrastruktury drogowej</t>
  </si>
  <si>
    <t>Obniżenie kosztów eksploatacji pojazdów</t>
  </si>
  <si>
    <t>Oszczędności kosztów wypadków drogowych</t>
  </si>
  <si>
    <t>Zmniejszenie kosztów zmian klimatu</t>
  </si>
  <si>
    <t>Zmniejszenie kosztów eksploatacji i utrzymania infrastruktury</t>
  </si>
  <si>
    <t>Zmniejszenie kosztów zanieczyszczenia powietrza (emisji gazów cieplarnianych (tj. CO2, CH4) i innych niż cieplarniane)</t>
  </si>
  <si>
    <t>2.2. Liczba pobrań/odtworzeń dokumentów zawierających informacje sektora publicznego [szt./rok]</t>
  </si>
  <si>
    <t>2.2. Liczba pobrań/uruchomień aplikacji opartych na ponownym wykorzystaniu informacji sektora publicznego i e-usług publicznych [szt./rok]</t>
  </si>
  <si>
    <t>5.6. Liczba przewozów komunikacją miejską na przebudowanych i nowych liniach komunikacji miejskiej [szt./rok]</t>
  </si>
  <si>
    <t>5.6. Zmniejszenie rocznego zużycia energii końcowej w budynkach publicznych (CI32) [kWh/rok]</t>
  </si>
  <si>
    <t>7.4. Ochrona bioróżnorodności dla Zintegrowanych Inwestycji Terytorialnych Lubelskiego Obszaru Funkcjonalnego</t>
  </si>
  <si>
    <t>2.2. Cyfryzacja Lubelskiego Obszaru Funkcjonalnego w ramach  Zintegrowanych Inwestycji Terytorialnych</t>
  </si>
  <si>
    <t>7.4. Powierzchnia siedlisk wspartych w celu uzyskania lepszego statusu ochrony (CI23) [ha]</t>
  </si>
  <si>
    <t>7.4. Wzrost oczekiwanej liczby odwiedzin w objętych wsparciem miejscach należących do dziedzictwa kulturalnego i naturalnego oraz stanowiących atrakcje turystyczne (CI9) [szt./rok]</t>
  </si>
  <si>
    <t>8.4. Transport w ramach Zintegrowanych Inwestycji Terytorialnych Lubelskiego Obszaru Funkcjonalnego</t>
  </si>
  <si>
    <t>8.4. Średni dobowy ruch na drodze [pojazd/ dzień]</t>
  </si>
  <si>
    <t>13.8. Rewitalizacja  Lubelskiego Obszaru Funkcjonalnego w ramach Zintegrowanych Inwestycji Terytorialnych</t>
  </si>
  <si>
    <t>13.8. Liczba osób korzystających z obiektów infrastruktury społeczno-kulturalnej/turystycznej będącej przedmiotem projektu [os./rok]</t>
  </si>
  <si>
    <t>13.8. Powierzchnia terenów przygotowanych pod działalność gospodarczą [m2]</t>
  </si>
  <si>
    <t>5.6. Efektywność energetyczna i gospodarka niskoemisyjna dla Zintegrowanych Inwestycji Terytorialnych Lubelskiego Obszaru Funkcjonalnego</t>
  </si>
  <si>
    <t>Proszę określić dopłatę do cen w ujęciu rocznym tak, aby spełnić zasadę (WYŁĄCZNIE od jednostek powiązanych, organów założycielskich)</t>
  </si>
  <si>
    <t>Proszę określić wysokość subwencji / dotacji uzyskanych od organów zewnętrznych, aby spełnić zasadę</t>
  </si>
  <si>
    <t>Dopłata do cen w ujęciu rocznym (od jednostek powiązanych, organów założycielskich) tak, aby spełnić zasadę</t>
  </si>
  <si>
    <t>Dotacje / subwencje w ujęciu rocznym tak, aby spełnić zasadę</t>
  </si>
  <si>
    <t>Inne źródła (w tym zewnętrzne dotacje i subwencje)</t>
  </si>
  <si>
    <t>8.3. Liczba osób korzystających z zakupionego taboru pasażerskiego komunikacji pozamiejskiej w ciągu roku / (osoby/rok)</t>
  </si>
  <si>
    <t>5.7. Transport niskoemisyjny dla ZIT miast subregionalnych</t>
  </si>
  <si>
    <t>5.8. Efektywność energetyczna sektora publicznego dla ZIT miast subregionalnych</t>
  </si>
  <si>
    <t>5.9. Promocja niskoemisyjności dla ZIT miast subregionalnych</t>
  </si>
  <si>
    <t>5.7. Liczba przewozów komunikacją miejską na przebudowanych i nowych liniach komunikacji miejskiej [szt./rok]</t>
  </si>
  <si>
    <t>5.8. Dodatkowa zdolność wytwarzania energii odnawialnej (CI30) [MW]</t>
  </si>
  <si>
    <t>5.8. Zmniejszenie rocznego zużycia energii końcowej w budynkach publicznych (CI32) [kWh/rok]</t>
  </si>
  <si>
    <t>5.9. Szacowany roczny spadek emisji gazów cieplarnianych (CI34) [Mg/rok]</t>
  </si>
  <si>
    <t>5.9. Ilość zaoszczędzonej energii cieplnej [GJ/rok]</t>
  </si>
  <si>
    <t>Kurs wymiany zł/EUR, stanowiący średnią arytmetyczną kursów średnioważonych walut obcych w złotych publikowanych przez NBP z ostatnich sześciu miesięcy poprzedzających miesiąc złożenia wniosku o dofinansowanie</t>
  </si>
  <si>
    <t>6.3. Masa wycofanych z użytkowania i unieszkodliwionych wyrobów zawierających azbest</t>
  </si>
  <si>
    <t>Mg</t>
  </si>
  <si>
    <t>Liczba stworzonych nowych miejsc pracy dzięki realizacji projektu</t>
  </si>
  <si>
    <t>Arkusz przygotował Korneliusz Pylak © (22 czerwca 2015 roku, aktualizacja 11 lipca 2018 roku)</t>
  </si>
  <si>
    <t>1a</t>
  </si>
  <si>
    <t>Jeżeli wartość dofinansowania wyliczona przez arkusz różni się od wartości z wniosku o dofinansowanie, proszę wpisać prawidłową wartość dofinansowania w złotych (dla części nieobjętej pomocą publiczną)</t>
  </si>
  <si>
    <t>2.3a</t>
  </si>
  <si>
    <t xml:space="preserve"> – sieci dystrybucji w ramach efektywnych energetycznie systemów ciepłowniczych i chłodniczych (art. 46 ust. 6 Rozporządzenia nr 651/2014),</t>
  </si>
  <si>
    <t>Metoda zysku operacyjnego dla projektów / części projektów objętych pomocą publiczną w zakresie:</t>
  </si>
  <si>
    <t xml:space="preserve"> – infrastruktury energetycznej,</t>
  </si>
  <si>
    <t xml:space="preserve"> – infrastruktury sportowej i wielofunkcyjnej infrastruktury rekreacyjnej (art. 55 ust. 10 Rozporządzenia nr 651/2014) - obligatoryjnie w przypadku kwoty wsparcia powyżej 2 mln euro,</t>
  </si>
  <si>
    <t xml:space="preserve"> – infrastruktury kultury i zachowania dziedzictwa kulturowego (art. 53 ust. 6 Rozporządzenia nr 651/2014) - obligatoryjnie w przypadku kwoty wsparcia powyżej 2 mln euro,</t>
  </si>
  <si>
    <t xml:space="preserve"> – pomocy inwestycyjnej na infrastrukturę lokalną.</t>
  </si>
  <si>
    <t>Koszty kwalifikowane (EC) objęte pomocą publiczną spełniającą warunki zapisane powyżej (bez pomocy de minimis)</t>
  </si>
  <si>
    <t xml:space="preserve">   Aktualną wartość stopy referencyjnej można wyliczyć na stronie: https://www.uokik.gov.pl/stopa_referencyjna_i_archiwum.php</t>
  </si>
  <si>
    <t>Wyszczególnienie dla całości lub części projektu objętego pomocą publiczną w powyższym zakresie</t>
  </si>
  <si>
    <t>Zysk operacyjny (1-2-3-4)</t>
  </si>
  <si>
    <t>Kolejny rok analizy</t>
  </si>
  <si>
    <t>Zdyskontowany zysk operacyjny (5 x 7)</t>
  </si>
  <si>
    <t>Proszę wpisać przychody operacyjne</t>
  </si>
  <si>
    <t>Proszę wpisać koszty operacyjne (bez amortyzacji nakładów inwestycyjnych)</t>
  </si>
  <si>
    <t>Proszę wpisać amortyzację nakładów odtworzeniowych</t>
  </si>
  <si>
    <t xml:space="preserve">Proszę wpisać koszty finansowania inwestycji </t>
  </si>
  <si>
    <t>Obliczenie zysku operacyjnego z projektu / części projektu objętego pomocą publiczną w powyższym zakresie</t>
  </si>
  <si>
    <t>Założenia do analiz obliczenia zysku operacyjnego z projektu / części projektu objętego pomocą publiczną w powyższym zakresie</t>
  </si>
  <si>
    <t>Obliczenia kwoty pomocy metodą zysku operacyjnego dla projektów objętych pomocą publiczną w powyższym zakresie</t>
  </si>
  <si>
    <t>Maksymalna kwota pomocy (EC – ZO)</t>
  </si>
  <si>
    <t>Suma zdyskontowanego zysku operacyjnego (ZO = suma 8)</t>
  </si>
  <si>
    <t>Maksymalny poziom pomocy (%)</t>
  </si>
  <si>
    <t>Dopuszczalny poziom pomocy (min. 2 I 3)</t>
  </si>
  <si>
    <t>Dopuszczalny kwota dofinansowania (EC x 4)</t>
  </si>
  <si>
    <t>3.1.5.1</t>
  </si>
  <si>
    <t>3.1.5.2</t>
  </si>
  <si>
    <t>3.1.5.3</t>
  </si>
  <si>
    <t>Max Crpa dla projektów objętych tym schematem pomocy publicznej</t>
  </si>
  <si>
    <t>Maksymalny poziom dofinansowania (Max Crpa) dla projektów objętych tym schematem pomocy publicznej</t>
  </si>
  <si>
    <t>Proszę wskazać maksymalny % poziom dofinansowania UE w projekcie określony w opisie Działania w SZOP dla danego typu projektów lub określonych przepisów</t>
  </si>
  <si>
    <t>Przyjęta stopa referencyjna na dzień złożenia wniosku o dofinansowanie (stopa bazowa publikowana przez UOKIK powiększona o 100 punktów bazowych, np. od 1.01.2023 będzie to 8,62 % (7,62% + 1 p.p.))</t>
  </si>
  <si>
    <t>Proszę określić, w jakim stopniu jest on objęty pomocą publiczną (tylko dla odpowiedzi TAK w 2.1)</t>
  </si>
  <si>
    <t xml:space="preserve">Jeżeli wartość dofinansowania wyliczona przez arkusz różni się od wartości z wniosku o dofinansowanie, proszę wpisać prawidłową wartość dofinansowania w złotych (dla części objętej pomocą publiczną) </t>
  </si>
  <si>
    <t>NEGATYWNE</t>
  </si>
  <si>
    <t>POZYTYWNE</t>
  </si>
  <si>
    <t>EFEKTY ZEWNĘTRZNE</t>
  </si>
  <si>
    <t>Bezpośrednie oszczędności kosztów podróży (np. paliwa) po stronie użytkownika</t>
  </si>
  <si>
    <t>Zmniejszone koszty przekazywania informacji (np. telefon, poczta lub interakcje bez użycia papieru) po stronie użytkownika</t>
  </si>
  <si>
    <t>Oszczędność czasu dzięki skróceniu czasu podróży, skróceniu czasu przetwarzania, eliminacji zadań (np. uniknięcie kolejek w urzędach) po stronie użytkownika</t>
  </si>
  <si>
    <t>1b</t>
  </si>
  <si>
    <t>1c</t>
  </si>
  <si>
    <t>Nie</t>
  </si>
  <si>
    <t>Kalkulacja poziomu dofinansowania</t>
  </si>
  <si>
    <t>Ustalenie właściwego (maksymalnego) dofinansowania z funduszy UE</t>
  </si>
  <si>
    <r>
      <t xml:space="preserve">Projekt generuje dochód </t>
    </r>
    <r>
      <rPr>
        <i/>
        <sz val="8"/>
        <rFont val="Calibri"/>
        <family val="2"/>
        <charset val="238"/>
        <scheme val="minor"/>
      </rPr>
      <t xml:space="preserve">(wpływy środków pieniężnych z bezpośrednich wpłat dokonywanych przez użytkowników za towary lub usługi zapewniane przez projekt lub oszczędności kosztów działalności osiągnięte przez projekt) </t>
    </r>
    <r>
      <rPr>
        <sz val="8"/>
        <rFont val="Calibri"/>
        <family val="2"/>
        <charset val="238"/>
        <scheme val="minor"/>
      </rPr>
      <t>[zł]</t>
    </r>
  </si>
  <si>
    <t>Projekt nie jest projektem genrującym dochód i spełnia warunek wsparcia dortacją bezzwrotną</t>
  </si>
  <si>
    <t>Zdyskontowane przychody projektu</t>
  </si>
  <si>
    <t>Zdyskontowane koszty operacyjne</t>
  </si>
  <si>
    <t>Zdyskontowane nakłady odtworzeniowe</t>
  </si>
  <si>
    <t>Maksymalna stopa współfinansowania określona w opisie Działania dla danego typu projektów lub określonych przepisów (np. projektów generujących dochód, pomocy publicznej, de minimis itp.)</t>
  </si>
  <si>
    <t>RYCZAŁT</t>
  </si>
  <si>
    <t>2.1. Liczba pobrań/odtworzeń dokumentów zawierających informacje sektora publicznego [szt./rok]</t>
  </si>
  <si>
    <t>użytkownicy/rok</t>
  </si>
  <si>
    <t>m3/rok</t>
  </si>
  <si>
    <t>RLM</t>
  </si>
  <si>
    <t>3.4. Ludność przyłączona do udoskonalonych zbiorowych systemów zaopatrzenia w wodę</t>
  </si>
  <si>
    <t>3.4. Ludność przyłączona do zbiorowych systemów oczyszczania ścieków co najmniej II stopnia</t>
  </si>
  <si>
    <t>3.4. Wielkość ładunku ścieków poddanych ulepszonemu oczyszczaniu</t>
  </si>
  <si>
    <t>3.4. Ludność podłączona do nowowybudowanych zbiorowych systemów zaopatrzenia w wodę</t>
  </si>
  <si>
    <t>4.1. Ilość wytworzonej energii cieplnej ze źródeł OZE</t>
  </si>
  <si>
    <t>4.1. Ilość wytworzonej energii elektrycznej ze źródeł OZE</t>
  </si>
  <si>
    <t>4.1. Liczba dodatkowych użytkowników podłączonych do sieci ciepłowniczej</t>
  </si>
  <si>
    <t>MWh/rok</t>
  </si>
  <si>
    <t>tony równoważnika CO2/rok</t>
  </si>
  <si>
    <t>2.1. Użytkownicy nowych i zmodernizowanych publicznych usług, produktów i procesów cyfrowych</t>
  </si>
  <si>
    <t>2.1. Powierzchnia obszaru województwa objęta cyfrową ewidencją gruntów i budynków</t>
  </si>
  <si>
    <t>7.1. Roczna liczba użytkowników nowych lub zmodernizowanych placówek opieki nad dziećmi</t>
  </si>
  <si>
    <t>7.1. Liczba osób z niepełnosprawnościami korzystających ze wspartych dostosowanych obiektów</t>
  </si>
  <si>
    <t>4.2. Ilość wytworzonej energii cieplnej ze źródeł OZE</t>
  </si>
  <si>
    <t>4.2. Ilość wytworzonej energii elektrycznej ze źródeł OZE</t>
  </si>
  <si>
    <t>4.2. Liczba dodatkowych użytkowników podłączonych do sieci ciepłowniczej</t>
  </si>
  <si>
    <t>W 2021 ROKU</t>
  </si>
  <si>
    <r>
      <t xml:space="preserve">Szacunkowy dochód rozporządzalny na 1 mieszkańca </t>
    </r>
    <r>
      <rPr>
        <b/>
        <sz val="8"/>
        <rFont val="Calibri"/>
        <family val="2"/>
        <charset val="238"/>
        <scheme val="minor"/>
      </rPr>
      <t>wsi</t>
    </r>
  </si>
  <si>
    <r>
      <t xml:space="preserve">Szacunkowy dochód rozporządzalny na 1 mieszkańca </t>
    </r>
    <r>
      <rPr>
        <b/>
        <sz val="8"/>
        <rFont val="Calibri"/>
        <family val="2"/>
        <charset val="238"/>
        <scheme val="minor"/>
      </rPr>
      <t>miasta poniżej 20 tys.</t>
    </r>
  </si>
  <si>
    <r>
      <t xml:space="preserve">Szacunkowy dochód rozporządzalny na 1 mieszkańca </t>
    </r>
    <r>
      <rPr>
        <b/>
        <sz val="8"/>
        <rFont val="Calibri"/>
        <family val="2"/>
        <charset val="238"/>
        <scheme val="minor"/>
      </rPr>
      <t xml:space="preserve">miasta od 20 do 99 tys. </t>
    </r>
  </si>
  <si>
    <r>
      <t xml:space="preserve">Szacunkowy dochód rozporządzalny na 1 mieszkańca </t>
    </r>
    <r>
      <rPr>
        <b/>
        <sz val="8"/>
        <rFont val="Calibri"/>
        <family val="2"/>
        <charset val="238"/>
        <scheme val="minor"/>
      </rPr>
      <t xml:space="preserve">miasta od 100 do 499 tys. </t>
    </r>
  </si>
  <si>
    <r>
      <t xml:space="preserve">Szacunkowy dochód rozporządzalny na 1 mieszkańca </t>
    </r>
    <r>
      <rPr>
        <b/>
        <sz val="8"/>
        <rFont val="Calibri"/>
        <family val="2"/>
        <charset val="238"/>
        <scheme val="minor"/>
      </rPr>
      <t>miasta powyżej 500 tys.</t>
    </r>
  </si>
  <si>
    <t>7.2. Liczba osób z niepełnosprawnościami korzystających ze wspartych dostosowanych obiektów</t>
  </si>
  <si>
    <t>7.2. Roczna liczba użytkowników nowych lub zmodernizowanych placówek oświatowych</t>
  </si>
  <si>
    <t>Maksymalna cena za dostarczenie 1 kWh energii (przy założeniu wykorzystania całego 11% dochodu na energię elektryczną)</t>
  </si>
  <si>
    <t>Maksymalny dochód przeznaczony na wykorzystywane paliwa w ciągu roku (11%)</t>
  </si>
  <si>
    <t>Maksymalny dochód przeznaczony na odbiór odpadów w ciągu roku (7,8%)</t>
  </si>
  <si>
    <t>zł/gosp./rok</t>
  </si>
  <si>
    <t>FELU.01.01 Regionalna infrastruktura badawczo-rozwojowa</t>
  </si>
  <si>
    <t>FELU.02.01 Cyfrowe Lubelskie</t>
  </si>
  <si>
    <t>FELU.02.02 Cyfrowe Lubelskie w ramach ZIT MOF</t>
  </si>
  <si>
    <t>FELU.02.03 Cyfrowe Lubelskie w ochronie zdrowia</t>
  </si>
  <si>
    <t>FELU.03.01 Bezpieczeństwo ekologiczne</t>
  </si>
  <si>
    <t>FELU.03.02 Dostosowanie do zmian klimatu i zapobieganie powodziom i suszy</t>
  </si>
  <si>
    <t>FELU.03.03 Bezpieczeństwo ekologiczne oraz dostosowanie do zmian klimatu i zapobieganie powodziom i suszy w ramach ZIT MOF</t>
  </si>
  <si>
    <t>FELU.03.04 Zrównoważona gospodarka wodno-ściekowa</t>
  </si>
  <si>
    <t>FELU.03.05 Zrównoważona gospodarka wodno-ściekowa w ramach ZIT</t>
  </si>
  <si>
    <t>FELU.03.06 Gospodarka odpadami w sektorze publicznym</t>
  </si>
  <si>
    <t>FELU.03.07 Gospodarka odpadami w sektorze publicznym w ramach ZIT MOF</t>
  </si>
  <si>
    <t>FELU.03.09 Ochrona bioróżnorodności na obszarach objętych formami ochrony przyrody</t>
  </si>
  <si>
    <t>FELU.03.10 Ochrona bioróżnorodności na obszarach poza formami ochrony przyrody</t>
  </si>
  <si>
    <t>FELU.03.11 Ochrona bioróżnorodności w ramach ZIT MOF</t>
  </si>
  <si>
    <t>FELU.04.01 Wspieranie efektywności energetycznej w budynkach</t>
  </si>
  <si>
    <t>FELU.04.02 Wspieranie efektywności energetycznej w sektorze mieszkaniowym</t>
  </si>
  <si>
    <t>FELU.04.03 Wspieranie efektywności energetycznej i energooszczędności w ramach ZIT</t>
  </si>
  <si>
    <t>FELU.04.04 Wspieranie efektywności energetycznej i energooszczędności w ramach Innych Instrumentów Terytorialnych</t>
  </si>
  <si>
    <t>FELU.04.05 Wspieranie energooszczędności</t>
  </si>
  <si>
    <t>FELU.05.01 Niskoemisyjny transport miejski</t>
  </si>
  <si>
    <t>FELU.05.02 Niskoemisyjny transport miejski w ramach ZIT</t>
  </si>
  <si>
    <t>FELU.06.01 Poprawa regionalnej dostępności transportowej</t>
  </si>
  <si>
    <t>FELU.06.02 Kolejowy transport zbiorowy</t>
  </si>
  <si>
    <t>FELU.06.03 Publiczny autobusowy transport zbiorowy</t>
  </si>
  <si>
    <t>FELU.07.01 Infrastruktura przedszkolna</t>
  </si>
  <si>
    <t>FELU.11.06 Ochrona dziedzictwa kulturowego obszarów innych niż miejskie</t>
  </si>
  <si>
    <t>FELU.07.02 Infrastruktura edukacji ogólnej</t>
  </si>
  <si>
    <t>FELU.07.03 Infrastruktura kształcenia zawodowego i ustawicznego</t>
  </si>
  <si>
    <t>FELU.07.04 Infrastruktura szkół wyższych</t>
  </si>
  <si>
    <t>FELU.07.05 Infrastruktura edukacyjna w ramach ZIT</t>
  </si>
  <si>
    <t>FELU.07.06 Infrastruktura usług i integracji społecznej</t>
  </si>
  <si>
    <t>FELU.07.07 Infrastruktura usług i integracji społecznej w ramach ZIT</t>
  </si>
  <si>
    <t>FELU.07.08 Infrastruktura ochrony zdrowia</t>
  </si>
  <si>
    <t>FELU.07.09 Zrównoważony rozwój dziedzictwa kulturowego</t>
  </si>
  <si>
    <t>FELU.07.10 Turystyczne Lubelskie</t>
  </si>
  <si>
    <t>FELU.11.01 Rewitalizacja zdegradowanych obszarów miejskich</t>
  </si>
  <si>
    <t>FELU.11.02 Ochrona dziedzictwa naturalnego, bezpieczeństwo i zrównoważony rozwój turystyki obszarów miejskich i ich obszarów funkcjonalnych w ramach ZIT</t>
  </si>
  <si>
    <t>FELU.11.03 Ochrona dziedzictwa kulturowego obszarów miejskich i ich obszarów funkcjonalnych w ramach ZIT</t>
  </si>
  <si>
    <t>FELU.11.04 Rewitalizacja obszarów innych niż miejskie</t>
  </si>
  <si>
    <t>FELU.11.05 Ochrona dziedzictwa naturalnego, bezpieczeństwo i rozwój zrównoważonej turystyki obszarów innych niż miejskie</t>
  </si>
  <si>
    <t>Wzrost poziomu edukacji (kalkulacja na podstawie wzrostu poziomu edukacji i kwalifikacji pracowników zaangażowanych w projekty badawczo-rozwojowe)</t>
  </si>
  <si>
    <t>Koszty związane z potencjalnymi nierównościami dostępu do infrastruktury badawczo-rozwojowej, które mogą wpływać na równość szans w rozwoju nauki i innowacji</t>
  </si>
  <si>
    <t>Koszty społeczne wynikające z potencjalnych konsekwencji społecznych związanych z daną dziedziną badawczą, takich jak bioetyka, robotyka, sztuczna inteligencja itp.</t>
  </si>
  <si>
    <t>Wzrost partycypacji obywatelskiej (kalkulacja wzrostu aktywności obywatelskiej, takiej jak uczestnictwo w konsultacjach publicznych, głosowanie elektroniczne itp., dzięki cyfrowym narzędziom)</t>
  </si>
  <si>
    <t>Wzrost innowacyjności i konkurencyjności (kalkulacja oparta na oszacowaniu wpływu absolwentów na rozwój innowacji, technologii i jej transferu, a tym samym na wzrost dochodów i konkurencyjności regionu)</t>
  </si>
  <si>
    <t>Wzrost kosztów społecznych (kalkulacja kosztów ponoszonych przez społeczność lokalną związanych z obniżeniem wartości nieruchomości w pobliżu infrastruktury, spowodowanej np. hałasem, obciążeniami komunikacyjnymi czy innymi negatywnymi skutkami dla lokaln</t>
  </si>
  <si>
    <t>Koszty utraty miejsc pracy (kalkulacja kosztów społecznych wynikających z automatyzacji i digitalizacji, takich jak utrata miejsc pracy lub konieczność przekwalifikowania pracowników)</t>
  </si>
  <si>
    <t>Poprawa jakości wody w rzekach, jeziorach i zbiornikach wodnych</t>
  </si>
  <si>
    <t>Ochrona bioróżnorodności (kalkulacja metodą odtworzeniową wzrostu liczby gatunków i odbudowy ekosystemów w wyniku działań mających na celu ochronę i przywracanie bioróżnorodności)</t>
  </si>
  <si>
    <t>Poprawa jakości życia mieszkańców (zdrowia i dobrostanu mieszkańców poprzez zmniejszenie narażenia na szkodliwe substancje, poprawę estetyki środowiska naturalnego i dostęp do czystej wody i powietrza)</t>
  </si>
  <si>
    <t>Koszty społeczne (np. wynikające z konieczności migracji ludności z obszarów objętych ochroną lub działaniami naprawczymi)</t>
  </si>
  <si>
    <t>Ocalenie mienia ludności dzięki środkom ochrony przed klęskami takimi jak powodzie, susze i pożary, a także inne zagrożenia (według metody odtworzeniowej)</t>
  </si>
  <si>
    <t>Korzyści z ocalenia gatunków roślin i zwierząt (kalkulacja metodą odtworzeniową utrzymania i wzrostu liczby gatunków i odbudowy ekosystemów w wyniku działań mających na celu ochronę i przywracanie bioróżnorodności)</t>
  </si>
  <si>
    <t>Korzyści z poprawy ekosystemowych usług (kalkulacja wzrostu wartości ekosystemowych usług, takich jak dostarczanie czystej wody, regulacja klimatu, ochrona przed erozją gleby, zapylanie, turystyka przyrodnicza itp.)</t>
  </si>
  <si>
    <t>Poprawa jakości życia (kalkulacja zmniejszonych kosztów dostępu do naturalnych terenów rekreacyjnych, możliwości czerpania korzyści zdrowotnych z kontaktu z przyrodą, zwiększenie atrakcyjności obszarów objętych ochroną itp.)</t>
  </si>
  <si>
    <t>Korzyści ze zrównoważonego rozwoju (wynikające z rozwoju turystyki przyrodniczej, tworzenia miejsc pracy związanych z ochroną środowiska, zachowania tradycji i dziedzictwa kulturowego itp.)</t>
  </si>
  <si>
    <t>Koszty ograniczenia w działalności gospodarczej na obszarach objętych ochroną przyrody, takich jak rolnictwo, przemysł, infrastruktura, wydobycie surowców itp.</t>
  </si>
  <si>
    <t>Koszty społeczne dezintegracji (kalkulacja kosztów związanych z dezintegracją społeczności lokalnych na skutek rewitalizacji, takie jak utrata więzi społecznych, zwiększenie marginalizacji itp.)</t>
  </si>
  <si>
    <t>Poprawa zdrowia mieszkańców (kalkulacja zmniejszenia kosztów leczenia chorób związanych z zanieczyszczeniem powietrza)</t>
  </si>
  <si>
    <t>Koszty i skutki uboczne związane z wprowadzeniem nowych technologii i rozwiązań efektywności energetycznej, takich jak produkcja i utylizacja materiałów izolacyjnych, źródeł energii, akumulatorów oraz wpływ tych elementów na lokalne środowisko itp.</t>
  </si>
  <si>
    <t>Poprawa jakości życia związana ze zmniejszeniem korków i polepszeniem przepustowości dla pozostałych mieszkańców (kalkulacja korzyści ze zmniejszenia liczby pojazdów na drogach i poprawy płynności ruchu dzięki efektywniejszym systemom transportu publicznego, np. zmniejszenie czasu podróży i poprawa mobilności mieszkańców)</t>
  </si>
  <si>
    <t>Zmniejszenie emisji dwutlenku węgla (CO2) i innych gazów cieplarnianych w wyniku przejścia na niskoemisyjne środki transportu miejskiego.</t>
  </si>
  <si>
    <t>Korzyści z redukcji emisji zanieczyszczeń powietrza, takich jak pyły zawieszone (PM), tlenki azotu (NOx) i węglowodory lotne (VOC), w tym kalkulacja poprawy zdrowia mieszkańców i redukcji kosztów związanych z leczeniem chorób związanych z zanieczyszczeniem powietrza</t>
  </si>
  <si>
    <t>Zmniejszenie uciążliwości i hałasu (poprawa jakości życia mieszkańców dzięki cichszemu, czystszemu i bardziej komfortowemu środowisku transportowemu, wpływającemu na ich samopoczucie i zadowolenie)</t>
  </si>
  <si>
    <t>Koszty i skutki uboczne związane z wprowadzeniem niskoemisyjnego transportu miejskiego, takie jak utrudnienia w trakcie budowy infrastruktury, ograniczenia w dostępie do niektórych obszarów itp.</t>
  </si>
  <si>
    <t>Redukcja bezrobocia młodzieży (kalkulacja na podstawie szacowania zmniejszenia wskaźnika bezrobocia wśród młodych ludzi dzięki lepszemu dostępowi do edukacji ogólnej)</t>
  </si>
  <si>
    <t>Wzrost potencjału gospodarczego (kalkulacja na podstawie wzrostu poziomu umiejętności i wiedzy absolwentów, przyczyniającej się do wzrostu potencjału gospodarczego regionu, m.in. produktywności, innowacyjności itp.)</t>
  </si>
  <si>
    <t>Wzrost nierównomiernego dostępu do edukacji (szacowanie utraty potencjału rozwojowego uczniów, wzrost nierówności społecznych i społeczne wykluczenie na terenach oddalonych od infrastruktury edukacyjnej, również drenaż pracowników)</t>
  </si>
  <si>
    <t>Koszty alternatywne (szacowanie kosztów związanych z rezygnacją z innych możliwości inwestycyjnych lub przesunięciem środków finansowych z innych dziedzin na rozwój infrastruktury edukacyjnej)</t>
  </si>
  <si>
    <t>Wzrost poziomu wykształcenia (kalkulacja poprzez porównanie z kosztami studiów na uczelniach prywatnych)</t>
  </si>
  <si>
    <t>Redukcja bezrobocia (kalkulacja na podstawie szacowania zmniejszenia wskaźnika bezrobocia wśród młodych ludzi dzięki wykształceniu wyższemu)</t>
  </si>
  <si>
    <t>Wzrost nierównomiernego dostępu do edukacji (szacowanie utraty potencjału rozwojowego młodzieży, wzrost nierówności społecznych i społeczne wykluczenie na terenach oddalonych od infrastruktury edukacyjnej, również drenaż pracowników)</t>
  </si>
  <si>
    <t>Poprawa wskaźników zdawalności egzaminów</t>
  </si>
  <si>
    <t>Zwiększenie poziomu zatrudnienia absolwentów (oprócz wzrostu kapitału ludzkiego)</t>
  </si>
  <si>
    <t>Obniżenie stopy bezrobocia wśród absolwentów (redukcja kosztów społecznych związanych z bezrobociem)</t>
  </si>
  <si>
    <t>Wzrost zdrowia i dobrostanu społeczności (kalkulacja na podstawie korzyści zdrowotnych i psychologicznych dla społeczności, takich jak poprawa stanu zdrowia, zmniejszenie problemów zdrowotnych, wzrost samopoczucia i satysfakcji)</t>
  </si>
  <si>
    <t>Wzrost integracji społecznej (kalkulacja korzyści z integracji społecznej, tworzenia więzi społecznych, wzajemnego zrozumienia i akceptacji między różnymi grupami społecznymi)</t>
  </si>
  <si>
    <t>Wzrost kosztów społecznych (kalkulacja kosztów ponoszonych przez społeczność lokalną związanych z opłatami za usługi społeczne, obniżeniem wartości nieruchomości w pobliżu infrastruktury, spowodowanej np. hałasem czy innymi negatywnymi skutkami dla lokalnej społeczności)</t>
  </si>
  <si>
    <t>Wzrost kosztów środowiskowych (kalkulacja negatywnych skutków dla środowiska, takich jak emisja szkodliwych substancji, zużycie energii, zanieczyszczenie, zaburzenie ekosystemów itp.)</t>
  </si>
  <si>
    <t>Poprawa zdrowia i dobrostanu osób korzystających z usług medycznych (dzięki lepszej dostępności usług tj. dłuższym i łatwiejszym dostarczaniu usług zdrowotnych do społeczności)</t>
  </si>
  <si>
    <t>Redukcja kosztów opieki zdrowotnej (oprócz zmniejszenia kosztów operacyjnych związanych z niższą energochłonnością sprzętu itp., np. poprzez usprawnienie procedur, zwiększenie dostępności środków diagnostycznych i leków oraz ograniczenie liczby hospitalizacji)</t>
  </si>
  <si>
    <t>Zmniejszenie zachorowalności i umieralności (kalkulacja zmniejszenia liczby zachorowań i zgonów w wyniku lepszej opieki zdrowotnej i dostępu do odpowiednich procedur diagnostycznych i leczniczych)</t>
  </si>
  <si>
    <t>Wzrost kosztów społecznych (kalkulacja kosztów ponoszonych przez społeczność lokalną związanych z obniżeniem wartości nieruchomości w pobliżu infrastruktury, spowodowanej np. hałasem, obciążeniami komunikacyjnymi czy innymi negatywnymi skutkami dla lokalnej społeczności)</t>
  </si>
  <si>
    <t>Wzrost kosztów administracyjnych (takimi jak np. zatrudnienie personelu administracyjnego, zakup oprogramowania do zarządzania, prowadzenie dokumentacji i analizy danych itp.)</t>
  </si>
  <si>
    <t>Wzrost dochodów kontrahentów spowodowany zwiększoną liczbą odwiedzających na obszarach dziedzictwa kulturowego</t>
  </si>
  <si>
    <t>Korzyści z zachowania dziedzictwa kulturowego (kalkulacja kosztów odtworzenia dziedzictwa kulturowego lub zachowania historycznych budynków, tradycji, rękodzieła, języka itp.)</t>
  </si>
  <si>
    <t>Koszty relokacji i adaptacji mieszkańców (kalkulacja kosztów związanych z relokacją mieszkańców, jeśli rewitalizacja wymaga przemieszczenia istniejącej społeczności, a także z adaptacją społeczności do zmian wynikających z rewitalizacji, takie jak zmiany w stylu życia, utrata więzi społecznych)</t>
  </si>
  <si>
    <t>Obniżenie kosztów wychowania dziecka dla rodziców (kalkuacja n podstawie różnicy w kosztach alternatywnych form opieki nad dziećmi, takich jak prywatny opiekun, opieka dzienna lub opieka rodzinna i wychowania przedszkolnego)</t>
  </si>
  <si>
    <t>Poprawa wskaźników rozwoju społeczno-emocjonalnego (kalkulacja na podstawie wzrostu poziomu umiejętności społecznych, emocjonalnych i interpersonalnych dzieci uczęszczających do przedszkoli)</t>
  </si>
  <si>
    <t>Redukcja nierówności edukacyjnych (kalkulacja na podstawie zmniejszenia różnic w dostępie do edukacji przedszkolnej między grupami społecznymi, ekonomicznymi lub geograficznymi)</t>
  </si>
  <si>
    <t>Wzrost integracji społecznej (kalkulacja na podstawie wpływu przedszkoli na rozwój umiejętności społecznych, współpracy, empatii i tolerancji u dzieci)</t>
  </si>
  <si>
    <t>Poprawa wskaźników zdrowia i dobrostanu (kalkulacja na podstawie korzyści zdrowotnych i psychologicznych dla dzieci uczęszczających do przedszkoli, takich jak zdrowie psychiczne, rozwój fizyczny i zdrowe nawyki)</t>
  </si>
  <si>
    <t>Koszty czasu rodziców/opiekunów (kalkulacja na podstawie kosztów związanych z opłatami przedszkolnymi ponoszonymi przez rodziny, takich jak opłaty za przedszkole, wydatki na materiały edukacyjne, a także ekonomicznej wartości czasu poświęcanego przez rodziców/opiekunów na dowożenie i odbieranie dzieci z przedszkola, organizację dodatkowych zajęć itp.)</t>
  </si>
  <si>
    <t>Wzrost kosztów społecznych wynikających z 1) potencjalnych konfliktów między turystami a lokalną społecznością, takich jak hałas, zmiany w stylu życia, utrata poczucia tożsamości; 2) niebezpiecznych zdarzeń, takich jak wzrost liczby wypadków, incydentów, zniszczeń dokonanych przez odwiedzających; 3) wzrostu kosztów życia w wyniku wzrostu cen usług i nieruchomości w rejonach turystycznych; 4) utratą integralności kulturowej i tradycji lokalnych społeczności; 5) wzrostu nierówności społecznych wynikających z potencjalnego pogłębiania nierówności społecznych w regionach turystycznych, takich jak wzrost różnic w dochodach, dostępie do zasobów itp.</t>
  </si>
  <si>
    <t>1.1. Wartość inwestycji prywatnych uzupełniających wsparcie publiczne - dotacje</t>
  </si>
  <si>
    <t>2.2. Użytkownicy nowych i zmodernizowanych publicznych usług, produktów i procesów cyfrowych</t>
  </si>
  <si>
    <t>2.3. Użytkownicy nowych i zmodernizowanych publicznych usług, produktów i procesów cyfrowych</t>
  </si>
  <si>
    <t>3.1. Ludność odnosząca korzyści ze środków ochrony przeciwpowodziowej</t>
  </si>
  <si>
    <t>3.1. Ludność odnosząca korzyści ze środków ochrony przed klęskami żywiołowymi związanymi z klimatem (oprócz powodzi lub niekontrolowanych pożarów)</t>
  </si>
  <si>
    <t>3.1. Ludność odnosząca korzyści ze środków ochrony przed niekontrolowanymi pożarami</t>
  </si>
  <si>
    <t>3.2. Liczba udzielonych konsultacji w zakresie działań sprzyjających neutralności klimatycznej  </t>
  </si>
  <si>
    <t>3.2. Ludność odnosząca korzyści ze środków ochrony przed klęskami żywiołowymi związanymi z klimatem (oprócz powodzi lub niekontrolowanych pożarów)</t>
  </si>
  <si>
    <t>3.2. Ludność odnosząca korzyści ze środków ochrony przeciwpowodziowej</t>
  </si>
  <si>
    <t>3.3. Ludność odnosząca korzyści ze środków ochrony przeciwpowodziowej</t>
  </si>
  <si>
    <t>3.3. Ludność odnosząca korzyści ze środków ochrony przed klęskami żywiołowymi związanymi z klimatem (oprócz powodzi lub niekontrolowanych pożarów)</t>
  </si>
  <si>
    <t>3.3. Ludność odnosząca korzyści ze środków ochrony przed niekontrolowanymi pożarami</t>
  </si>
  <si>
    <t>3.4. Ludność podłączona do wybudowanej lub zmodernizowanej zbiorczej kanalizacji sanitarnej</t>
  </si>
  <si>
    <t>3.5. Ludność podłączona do wybudowanej lub zmodernizowanej zbiorczej kanalizacji sanitarnej</t>
  </si>
  <si>
    <t>3.5. Ludność przyłączona do udoskonalonych zbiorowych systemów zaopatrzenia w wodę</t>
  </si>
  <si>
    <t>3.5. Ludność przyłączona do zbiorowych systemów oczyszczania ścieków co najmniej II stopnia</t>
  </si>
  <si>
    <t>3.5. Wielkość ładunku ścieków poddanych ulepszonemu oczyszczaniu</t>
  </si>
  <si>
    <t>3.5. Ludność podłączona do nowowybudowanych zbiorowych systemów zaopatrzenia w wodę</t>
  </si>
  <si>
    <t>3.6. Liczba osób, do których zostały skierowane kampanie informacyjno-edukacyjne w zakresie gospodarki o obiegu zamkniętym </t>
  </si>
  <si>
    <t xml:space="preserve">3.6. Masa odpadów zagospodarowana w procesach innych niż recykling </t>
  </si>
  <si>
    <t>tony</t>
  </si>
  <si>
    <t>tony/rok</t>
  </si>
  <si>
    <t>3.6. Masa przedmiotów przekazanych do Punktów  Napraw i Ponownego Użycia</t>
  </si>
  <si>
    <t>3.6. Odpady poddane recyklingowi</t>
  </si>
  <si>
    <t>3.6. Odpady wykorzystywane jako surowce</t>
  </si>
  <si>
    <t>3.6. Odpady zbierane selektywnie</t>
  </si>
  <si>
    <t>3.6. Masa odpadów medycznych i weterynaryjnych poddanych unieszkodliwieniu</t>
  </si>
  <si>
    <t>3.6. Liczba osób objętych selektywnym zbieraniem odpadów komunalnych</t>
  </si>
  <si>
    <t>3.7. Liczba osób, do których zostały skierowane kampanie informacyjno-edukacyjne w zakresie gospodarki o obiegu zamkniętym </t>
  </si>
  <si>
    <t>3.7. Liczba osób objętych selektywnym zbieraniem odpadów komunalnych</t>
  </si>
  <si>
    <t xml:space="preserve">3.7. Masa odpadów zagospodarowana w procesach innych niż recykling </t>
  </si>
  <si>
    <t>3.7. Masa przedmiotów przekazanych do Punktów  Napraw i Ponownego Użycia</t>
  </si>
  <si>
    <t>3.7. Odpady poddane recyklingowi</t>
  </si>
  <si>
    <t>3.7. Odpady wykorzystywane jako surowce</t>
  </si>
  <si>
    <t>3.7. Odpady zbierane selektywnie</t>
  </si>
  <si>
    <t>3.7. Masa odpadów medycznych i weterynaryjnych poddanych unieszkodliwieniu</t>
  </si>
  <si>
    <t>3.9. Grunty zrekultywowane wykorzystywane jako tereny zielone, pod budowę lokali socjalnych lub pod działalność gospodarczą lub inną</t>
  </si>
  <si>
    <t xml:space="preserve">3.9. Liczba gatunków zagrożonych, dla których wykonano działania ochronne </t>
  </si>
  <si>
    <t xml:space="preserve">3.9. Liczba inwazyjnych gatunków obcych, wobec których podjęto działania ograniczające ich negatywny wpływ </t>
  </si>
  <si>
    <t xml:space="preserve">3.9. Liczba przedsięwzięć z zakresu ochrony przyrody wspartych w fazie przygotowawczej </t>
  </si>
  <si>
    <t xml:space="preserve">3.9. Powierzchnia obszarów chronionych, dla których  opracowano dokumenty planistyczne </t>
  </si>
  <si>
    <t>3.9. Ludność mająca dostęp do nowej lub udoskonalonej zielonej infrastruktury</t>
  </si>
  <si>
    <t>3.9. Ludność odnosząca korzyści ze środków na rzecz jakości powietrza</t>
  </si>
  <si>
    <t>3.10. Grunty zrekultywowane wykorzystywane jako tereny zielone, pod budowę lokali socjalnych lub pod działalność gospodarczą lub inną</t>
  </si>
  <si>
    <t xml:space="preserve">3.10. Liczba gatunków zagrożonych, dla których wykonano działania ochronne </t>
  </si>
  <si>
    <t xml:space="preserve">3.10. Liczba inwazyjnych gatunków obcych, wobec których podjęto działania ograniczające ich negatywny wpływ </t>
  </si>
  <si>
    <t xml:space="preserve">3.10. Liczba przedsięwzięć z zakresu ochrony przyrody wspartych w fazie przygotowawczej </t>
  </si>
  <si>
    <t>3.10. Ludność mająca dostęp do nowej lub udoskonalonej zielonej infrastruktury</t>
  </si>
  <si>
    <t>3.10. Ludność odnosząca korzyści ze środków na rzecz jakości powietrza</t>
  </si>
  <si>
    <t xml:space="preserve">3.11. Liczba gatunków zagrożonych, dla których wykonano działania ochronne </t>
  </si>
  <si>
    <t xml:space="preserve">3.11. Liczba inwazyjnych gatunków obcych, wobec których podjęto działania ograniczające ich negatywny wpływ </t>
  </si>
  <si>
    <t xml:space="preserve">3.11. Liczba przedsięwzięć z zakresu ochrony przyrody wspartych w fazie przygotowawczej </t>
  </si>
  <si>
    <t>3.11. Ludność mająca dostęp do nowej lub udoskonalonej zielonej infrastruktury</t>
  </si>
  <si>
    <t>3.11. Ludność odnosząca korzyści ze środków na rzecz jakości powietrza</t>
  </si>
  <si>
    <t>4.3. Ilość wytworzonej energii cieplnej w warunkach wysokosprawnej kogeneracji</t>
  </si>
  <si>
    <t>4.3. Ilość wytworzonej energii cieplnej ze źródeł OZE</t>
  </si>
  <si>
    <t>4.3. Ilość wytworzonej energii elektrycznej w warunkach wysokosprawnej kogeneracji</t>
  </si>
  <si>
    <t>4.3. Ilość wytworzonej energii elektrycznej ze źródeł OZE</t>
  </si>
  <si>
    <t>4.3. Ilość zaoszczędzonej energii cieplnej</t>
  </si>
  <si>
    <t xml:space="preserve">4.3. Ilość zaoszczędzonej energii elektrycznej </t>
  </si>
  <si>
    <t>4.3. Liczba dodatkowych użytkowników podłączonych do sieci ciepłowniczej</t>
  </si>
  <si>
    <t>4.3. Ludność odnosząca korzyści ze środków na rzecz jakości powietrza</t>
  </si>
  <si>
    <t>4.4. Ilość wytworzonej energii cieplnej w warunkach wysokosprawnej kogeneracji</t>
  </si>
  <si>
    <t>4.4. Ilość wytworzonej energii cieplnej ze źródeł OZE</t>
  </si>
  <si>
    <t>4.4. Ilość wytworzonej energii elektrycznej w warunkach wysokosprawnej kogeneracji</t>
  </si>
  <si>
    <t>4.4. Ilość wytworzonej energii elektrycznej ze źródeł OZE</t>
  </si>
  <si>
    <t>4.4. Ilość zaoszczędzonej energii cieplnej</t>
  </si>
  <si>
    <t xml:space="preserve">4.4. Ilość zaoszczędzonej energii elektrycznej </t>
  </si>
  <si>
    <t>4.4. Liczba dodatkowych użytkowników podłączonych do sieci ciepłowniczej</t>
  </si>
  <si>
    <t>4.4. Ludność odnosząca korzyści ze środków na rzecz jakości powietrza</t>
  </si>
  <si>
    <t>4.5. Ilość zaoszczędzonej energii cieplnej</t>
  </si>
  <si>
    <t xml:space="preserve">4.5. Ilość zaoszczędzonej energii elektrycznej </t>
  </si>
  <si>
    <t>4.5. Liczba dodatkowych użytkowników podłączonych do sieci ciepłowniczej</t>
  </si>
  <si>
    <t>4.5. Ludność odnosząca korzyści ze środków na rzecz jakości powietrza</t>
  </si>
  <si>
    <t>4.5. Szacowana emisja gazów cieplarnianych</t>
  </si>
  <si>
    <t>5.1. Liczba pojazdów korzystających z miejsc postojowych w wybudowanych, przebudowanych lub doposażonych obiektach „parkuj i jedź”</t>
  </si>
  <si>
    <t>5.1. Liczba przedsięwzięć proekologicznych</t>
  </si>
  <si>
    <t>5.1. Miejsca pracy utworzone we wspieranych jednostkach</t>
  </si>
  <si>
    <t>EPC</t>
  </si>
  <si>
    <t>5.1. Roczna liczba użytkowników infrastruktury rowerowej</t>
  </si>
  <si>
    <t>5.1. Roczna liczba użytkowników nowego lub zmodernizowanego transportu publicznego</t>
  </si>
  <si>
    <t>5.1. Szacowana emisja gazów cieplarnianych</t>
  </si>
  <si>
    <t>5.1. Liczba ludności korzystającej z nowych lub zmodernizowanych cyfrowych systemów transportu miejskiego</t>
  </si>
  <si>
    <t>5.2. Liczba ludności korzystającej z nowych lub zmodernizowanych cyfrowych systemów transportu miejskiego</t>
  </si>
  <si>
    <t>5.2. Liczba pojazdów korzystających z miejsc postojowych w wybudowanych, przebudowanych lub doposażonych obiektach „parkuj i jedź”</t>
  </si>
  <si>
    <t>5.2. Liczba przedsięwzięć proekologicznych</t>
  </si>
  <si>
    <t>5.2. Roczna liczba użytkowników infrastruktury rowerowej</t>
  </si>
  <si>
    <t>5.2. Roczna liczba użytkowników nowego lub zmodernizowanego transportu publicznego</t>
  </si>
  <si>
    <t xml:space="preserve">6.1. Objętość paliwa wykorzystanego we wspartej infrastrukturze paliw alternatywnych </t>
  </si>
  <si>
    <t>m3</t>
  </si>
  <si>
    <t>6.1. Oszczędność czasu dzięki udoskonalonej infrastrukturze drogowej</t>
  </si>
  <si>
    <t>6.1. Roczna liczba użytkowników nowo wybudowanych, przebudowanych, rozbudowanych lub zmodernizowanych dróg</t>
  </si>
  <si>
    <t>osobodni/rok</t>
  </si>
  <si>
    <t>pasażerokilometry/rok</t>
  </si>
  <si>
    <t>6.2. Liczba osób korzystających z zakupionego lub zmodernizowanego kolejowego taboru pasażerskiego  w ciągu roku</t>
  </si>
  <si>
    <t>6.3. Liczba pojazdów korzystających z miejsc postojowych w wybudowanych, przebudowanych lub doposażonych obiektach „parkuj i jedź”</t>
  </si>
  <si>
    <t xml:space="preserve">6.3. Objętość paliwa wykorzystanego we wspartej infrastrukturze paliw alternatywnych </t>
  </si>
  <si>
    <t>6.3. Roczna liczba użytkowników nowego lub zmodernizowanego transportu publicznego</t>
  </si>
  <si>
    <t>7.3. Roczna liczba użytkowników nowych lub zmodernizowanych placówek oświatowych</t>
  </si>
  <si>
    <t>7.3. Liczba osób z niepełnosprawnościami korzystających ze wspartych dostosowanych obiektów</t>
  </si>
  <si>
    <t>7.4. Roczna liczba użytkowników nowych lub zmodernizowanych placówek oświatowych</t>
  </si>
  <si>
    <t>7.4. Liczba osób z niepełnosprawnościami korzystających ze wspartych dostosowanych obiektów</t>
  </si>
  <si>
    <t>7.5. Roczna liczba użytkowników nowych lub zmodernizowanych placówek opieki nad dziećmi</t>
  </si>
  <si>
    <t>7.5. Roczna liczba użytkowników nowych lub zmodernizowanych placówek oświatowych</t>
  </si>
  <si>
    <t>7.5. Liczba osób z niepełnosprawnościami korzystających ze wspartych dostosowanych obiektów</t>
  </si>
  <si>
    <t>7.6. Roczna liczba użytkowników nowych lub zmodernizowanych lokali socjalnych</t>
  </si>
  <si>
    <t>7.6. Roczna liczba użytkowników nowych lub zmodernizowanych podmiotów realizujących usługi społeczne</t>
  </si>
  <si>
    <t>osoba/rok</t>
  </si>
  <si>
    <t>7.7. Roczna liczba użytkowników nowych lub zmodernizowanych lokali socjalnych</t>
  </si>
  <si>
    <t>7.7. Roczna liczba użytkowników nowych lub zmodernizowanych podmiotów realizujących usługi społeczne</t>
  </si>
  <si>
    <t>7.8.Roczna liczba użytkowników nowych lub zmodernizowanych placówek opieki zdrowotnej</t>
  </si>
  <si>
    <t>7.8. Liczba pacjentów objętych opieką długoterminową w formach zdeinstytucjonalizowanych</t>
  </si>
  <si>
    <t>7.8. Liczba porad udzielonych w ramach AOS wskutek inwestycji EFRR</t>
  </si>
  <si>
    <t>7.9. Liczba osób odwiedzających obiekty kulturalne i turystyczne objęte wsparciem</t>
  </si>
  <si>
    <t>osoby odwiedzające/rok</t>
  </si>
  <si>
    <t>7.9. Miejsca pracy utworzone we wspieranych jednostkach</t>
  </si>
  <si>
    <t>7.10. Liczba osób odwiedzających obiekty kulturalne i turystyczne objęte wsparciem</t>
  </si>
  <si>
    <t>7.10. Miejsca pracy utworzone we wspieranych jednostkach</t>
  </si>
  <si>
    <t>11.1. Liczba ludności zamieszkującej obszar rewitalizacji</t>
  </si>
  <si>
    <t>11.1. Liczba osób odwiedzających obiekty kulturalne i turystyczne objęte wsparciem</t>
  </si>
  <si>
    <t>11.1. Liczba przedsiębiorstw ulokowanych na zrewitalizowanych obszarach</t>
  </si>
  <si>
    <t>11.1. Miejsca pracy utworzone we wspieranych jednostkach</t>
  </si>
  <si>
    <t>11.1. Wartość inwestycji prywatnych uzupełniających wsparcie publiczne – instrumenty finansowe</t>
  </si>
  <si>
    <t xml:space="preserve">11.2. Liczba inwestycji zlokalizowanych na przygotowanych terenach inwestycyjnych </t>
  </si>
  <si>
    <t>11.2. Liczba osób odwiedzających obiekty kulturalne i turystyczne objęte wsparciem</t>
  </si>
  <si>
    <t>11.2. Miejsca pracy utworzone we wspieranych jednostkach</t>
  </si>
  <si>
    <t>11.3. Liczba osób odwiedzających obiekty kulturalne i turystyczne objęte wsparciem</t>
  </si>
  <si>
    <t>11.3. Miejsca pracy utworzone we wspieranych jednostkach</t>
  </si>
  <si>
    <t>11.4. Liczba ludności zamieszkującej obszar rewitalizacji</t>
  </si>
  <si>
    <t>11.4. Liczba osób odwiedzających obiekty kulturalne i turystyczne objęte wsparciem</t>
  </si>
  <si>
    <t>11.4. Liczba przedsiębiorstw ulokowanych na zrewitalizowanych obszarach</t>
  </si>
  <si>
    <t>11.4. Miejsca pracy utworzone we wspieranych jednostkach</t>
  </si>
  <si>
    <t>11.4. Wartość inwestycji prywatnych uzupełniających wsparcie publiczne – instrumenty finansowe</t>
  </si>
  <si>
    <t xml:space="preserve">11.5. Liczba inwestycji zlokalizowanych na przygotowanych terenach inwestycyjnych </t>
  </si>
  <si>
    <t>11.5. Liczba osób odwiedzających obiekty kulturalne i turystyczne objęte wsparciem</t>
  </si>
  <si>
    <t>11.5. Miejsca pracy utworzone we wspieranych jednostkach</t>
  </si>
  <si>
    <t>11.5. Wartość inwestycji prywatnych uzupełniających wsparcie publiczne – instrumenty finansowe</t>
  </si>
  <si>
    <t>11.6. Liczba osób odwiedzających obiekty kulturalne i turystyczne objęte wsparciem</t>
  </si>
  <si>
    <t>Proszę określić główne założenia do wyliczania efektów zewnętrznych (metody, źródła danych, parametry itp.)</t>
  </si>
  <si>
    <t>Wytyczne:
1) Należy wypełnić wszystkie białe pola w arkuszu (które dotyczą projektu i projektodawcy)
2) Nie wolno zmieniać formuł i opisów w żółtych polach</t>
  </si>
  <si>
    <t>A
A
A
A</t>
  </si>
  <si>
    <t>A
A</t>
  </si>
  <si>
    <t>A</t>
  </si>
  <si>
    <t xml:space="preserve">Należy określić Działanie, w ramach którego realizowany będzie projekt. Umożliwi to określenie właściwego okresu odniesienia odzwierciedlającego okres życia ekonomicznego projektu planowanego do dofinansowania z funduszy UE. </t>
  </si>
  <si>
    <t>A
A
A</t>
  </si>
  <si>
    <t>Analiza dostępności cenowej dotyczy usług wodno-kanalizacyjnych i gospodarowania odpadami, natomiast przeciwdziałanie ubóstwu energetycznemu dotyczy usług energetycznych. W pozostałych typach projektów pozycji 3.1.8 nie wypełnia się.
W przypadku nie określenia wartości dla pozycji 2.1, 3.1, 3.2, w analizie zostaną zastosowane wartości średnie charakterystyczne dla danego typu obszaru.</t>
  </si>
  <si>
    <t>Należy wybrać miarę rezultatu zgodną z Działeniem w ramach którego realizowany będzie projekt.
Następnie należy określić osiągnięte rezultaty dla wykaznych wariantów.</t>
  </si>
  <si>
    <t>Należy określić w latach:
- nakłady inwestycyjne niezbędne do realizacji każdego z wariantów (takie koszty występują w fazie inwestycyjnej projektu),
- nakłady odtworzeniowe (występujące po zakończeniu realizacji projektu w fazie operacyjnej) niezbędne do utrzymania wartości, użyteczności i trwałości infrastruktury projektu; koszty odtworzenia nie są kosztami operacyjnymi; należy stosować w całym okresie odniesienia ceny stałe (nie obejmujące wzrostu spowodowanego inflacją),
- koszty operacyjne (występujące po zakończeniu realizacji projektu w fazie operacyjnej) niezbędne do utrzymania wartości, użyteczności i trwałości infrastruktury projektu; koszty odtworzenia nie są kosztami operacyjnymi; należy stosować w całym okresie odniesienia ceny stałe (nie obejmujące wzrostu spowodowanego inflacją).
Arkusz Anliza dokonuje automatycznej analizy DGC tj. wskazuje, jaki jest techniczny koszt uzyskania jednej jednostki miary rezultatu (koszt ten jest wyrażony w złotówkach na jednostkę miary rezultatu) i wksazuje wariant najbardziej opłacalny finansowo.
Dobrą praktyką jest przyjmowanie jako wariant I wariantu planowanego do realizacji, natomiast pozostałe warianty stanowią wtedy warianty alternatywne.
WAŻNE: Przy wskazaniu jednego wariantu należy jednoznacznie wykazać w Studium Wykonalności, że nie ma możliwości zastosowania innego rozwiązania ze względu na specyfikę planowanej inwestycji.</t>
  </si>
  <si>
    <r>
      <t xml:space="preserve">Należy wpisać maksymalny % poziom dofinansowania UE w projekcie zapisany w Regulaminie konkursu – oraz informacje czy projekt jest objęty pomocą publiczną (w tym dopuszcza się sytuację, w której część projektu objęta jest pomocą publiczną), czy też pomocą de minimis.
</t>
    </r>
    <r>
      <rPr>
        <b/>
        <sz val="10"/>
        <rFont val="Calibri"/>
        <family val="2"/>
        <charset val="238"/>
        <scheme val="minor"/>
      </rPr>
      <t>WAŻNE: Wartość dofinansowania wskazana w arkuszu musi być tożsama z wartością wskazaną we Wniosku o dofinansowanie.</t>
    </r>
  </si>
  <si>
    <r>
      <t>3.1.8 Analiza dostępności cenowej</t>
    </r>
    <r>
      <rPr>
        <b/>
        <sz val="10"/>
        <color rgb="FFC00000"/>
        <rFont val="Calibri"/>
        <family val="2"/>
        <charset val="238"/>
        <scheme val="minor"/>
      </rPr>
      <t xml:space="preserve"> (dotyczy jedynie usług wodno-kanalizacyjnych i gospodarowania odpadami)</t>
    </r>
    <r>
      <rPr>
        <b/>
        <sz val="10"/>
        <rFont val="Calibri"/>
        <family val="2"/>
        <charset val="238"/>
        <scheme val="minor"/>
      </rPr>
      <t xml:space="preserve"> i ubóstwa energetycznego </t>
    </r>
    <r>
      <rPr>
        <b/>
        <sz val="10"/>
        <color rgb="FFC00000"/>
        <rFont val="Calibri"/>
        <family val="2"/>
        <charset val="238"/>
        <scheme val="minor"/>
      </rPr>
      <t>(dotyczy jedynie usług energetycznych)</t>
    </r>
  </si>
  <si>
    <t>3.1.1 Określenie okresu odniesienia projektu</t>
  </si>
  <si>
    <t>3.1.5 Określenie maksymalnej stopy współfinansowania projektu</t>
  </si>
  <si>
    <t>3.1.6 Określenie kwalifikowalności VAT w projekcie</t>
  </si>
  <si>
    <t>2.1.2.2.</t>
  </si>
  <si>
    <t>2.1.2.3.</t>
  </si>
  <si>
    <t>3.2.1. Kalkulacja nakładów inwestycyjnych (koszty kwalifikowalne i niekwalifikowalne)</t>
  </si>
  <si>
    <t xml:space="preserve">Należy określić kwalifikowalność VAT (zgodnie ze składanym oświadczeniem stnowiącym załącznik do w Wniosku o dofinansowanie):
- Nie, gdy podatek VAT nie stanowi wydatku kwalifikowalnego, ponieważ może zostać odzyskany w oparciu o przepisy krajowe,
- Tak, gdy podatek VAT stanowi wydatek kwalifikowalny, ponieważ nie może zostać odzyskany w oparciu o przepisy krajowe oraz gdy jest on niekwalifikowalny, ale stanowi rzeczywisty nieodzyskiwalny wydatek podmiotu ponoszącego wydatki,
- Częściowo, gdy część podatku VAT może zostać odzyskana w oparciu o przepisy krajowe, wówczas należy określić, jaki poziom procentowy wydatków jest kwalifikowalny </t>
  </si>
  <si>
    <r>
      <t xml:space="preserve">Należy określic:
- nakłady inwestycyjne, w tym inwestycje trwałe, nietrwałe takie jak koszty rozruchu (będące kosztem kwalifikowanym projektów) związane z realizacją projektu, w podziale na koszty kwalifikowalne i niekwalifikowalne w cenach netto
- stawkę podatku VAT
- stawkę amortyzacji każdej z pozycji.
</t>
    </r>
    <r>
      <rPr>
        <b/>
        <sz val="10"/>
        <rFont val="Calibri"/>
        <family val="2"/>
        <charset val="238"/>
        <scheme val="minor"/>
      </rPr>
      <t>Ważne: wartości wskazane w kalkulacji nakładów winny być tożsame z wartościami przedstawionymi w Harmonogramie rzeczowo-finansowym stanowiącym załącznik do Wniosku o dofinasowanie, w szczególności co do podziału wydatków na lata.</t>
    </r>
  </si>
  <si>
    <t>Należy określic koszty odtworzeniowe (nie będących kosztem kwalifikowanym) w okresie eksploatacji projektu, tj. zakup ruchomych środków trwałych urządzeń nie będących składnikiem nakładów rozwojowych i modernizacyjnych, nakłady na remonty generalne, wymianę wyposażenia technicznego po technicznym okresie użytkowania (podnoszące wartość środków trwałych),</t>
  </si>
  <si>
    <t>W przypadku występowania finansowania zenętrznego należy określić jego wielkość oraz koszt obsługi</t>
  </si>
  <si>
    <t>Proszę określić główne założenia do analizy kosztów, określić źródła danych na bazie których sporządzono prognozy.</t>
  </si>
  <si>
    <r>
      <t xml:space="preserve">INSTRUKCJA WYPEŁNIANIA FORMULARZA
</t>
    </r>
    <r>
      <rPr>
        <sz val="11"/>
        <rFont val="Calibri"/>
        <family val="2"/>
        <charset val="238"/>
        <scheme val="minor"/>
      </rPr>
      <t xml:space="preserve"> (POKAŻ/UKRYJ - naciśnij ☐ z symbolem +/- 
znajdujący się nad kolumną C</t>
    </r>
  </si>
  <si>
    <t>Proszę opisać główne założenia kalkulacji przychodów.</t>
  </si>
  <si>
    <r>
      <t>Analiza finansowa jest prowadzona w</t>
    </r>
    <r>
      <rPr>
        <b/>
        <sz val="11"/>
        <rFont val="Calibri"/>
        <family val="2"/>
        <charset val="238"/>
        <scheme val="minor"/>
      </rPr>
      <t xml:space="preserve"> sposób automatyczny</t>
    </r>
    <r>
      <rPr>
        <sz val="11"/>
        <rFont val="Calibri"/>
        <family val="2"/>
        <charset val="238"/>
        <scheme val="minor"/>
      </rPr>
      <t xml:space="preserve">, należy jedynie określić podstawowe parametry analiz, które należy wprowadzić do arkusza kalkulacyjnego w arkuszu </t>
    </r>
    <r>
      <rPr>
        <b/>
        <sz val="11"/>
        <rFont val="Calibri"/>
        <family val="2"/>
        <charset val="238"/>
        <scheme val="minor"/>
      </rPr>
      <t>DANE</t>
    </r>
    <r>
      <rPr>
        <sz val="11"/>
        <rFont val="Calibri"/>
        <family val="2"/>
        <charset val="238"/>
        <scheme val="minor"/>
      </rPr>
      <t xml:space="preserve">. Wyliczenia wykonają się zgodnie z </t>
    </r>
    <r>
      <rPr>
        <i/>
        <sz val="11"/>
        <rFont val="Calibri"/>
        <family val="2"/>
        <charset val="238"/>
        <scheme val="minor"/>
      </rPr>
      <t>Wytycznymi dotyczącymi zagadnień związanych z przygotowaniem projektów inwestycyjnych, w tym hybrydowych na lata 2021-2027</t>
    </r>
    <r>
      <rPr>
        <sz val="11"/>
        <rFont val="Calibri"/>
        <family val="2"/>
        <charset val="238"/>
        <scheme val="minor"/>
      </rPr>
      <t xml:space="preserve"> (MFiPR, 2023).</t>
    </r>
  </si>
  <si>
    <t>Należy tu przedstawić zakres oferowanych produktów / usług / towarów przy założeniu zarówno normalnej działalności projektodawcy (wariant bez projektu), jak i przy realizacji projektu (wariant z projektem) oraz określić ich jednostki. Następnie należy przedstawić szacunek liczby użytkowników w podziale na wszystkie produkty / usługi / towary świadczone przez projektodawcę lub operatora. W przypadku metody standardowej, należy wykazać wyłącznie użytkowników infrastruktury objętej projektem, czyli na przykład przy budowie zupełnie nowego obiektu, liczba użytkowników w wariancie bez projektu będzie równa zero. W przypadku metody złożonej należy podać liczbę użytkowników wszystkich produktów / usług projektodawcy i operatora (jeśli występuje). Oszacowanie popytu jest niezwykle trudne, niemniej jednak należy dołożyć wszelkich starań, aby:
- założenia co do zakresu planowanych / oferowanych produktów / usług były oszacowane realnie i były możliwe do osiągnięcia przez projektodawcę / operatora, na przykład aby wykorzystano modele i rzeczywiste dane;
- prognozowany popyt brał pod uwagę prognozy makroekonomiczne i sektorowe oraz szacunki dotyczące elastyczności zapotrzebowania na odpowiednie ceny, dochód i inne czynniki podstawowe, a także aspekty dotyczące dostaw, w tym analizę istniejących dostaw i przewidywanego rozwoju (infrastruktury) oraz efekt sieciowy (o ile występuje);
- zakres planowanych produktów / oferowanych usług nie został oszacowany zbyt optymistycznie.
Liczba użytkowników oraz zakres oferowanych produktów / usług jest silnie uzależniona od:
- obecnego poziomu oferowanych produktów / usług w zakresie przedmiotu projektu;
- możliwości wystąpienia ‘efektu kanibalizmu’ nowych produktów / usług kosztem starych;
- charakterystyki segmentu, do którego adresowane są produkty / usługi (również jego tendencji rozwojowych); 
- tego, czy produkt / usługa jest adresowana do segmentów obsługiwanych już przez instytucję, czy do nowych segmentów;
- potrzeb i oczekiwań, jakie dany produkt / usługa spełnia.</t>
  </si>
  <si>
    <t xml:space="preserve">Ten punkt nie obowiązuje w przypadku metody standardowej, jeżeli projekt nie generuje przychodów </t>
  </si>
  <si>
    <t>W przypadku projektów generujących dochód, dla których istnieje możliwość obiektywnego określenia przychodu z wyprzedzeniem, wysokość taryf ustalających ceny za towary lub usługi zapewniane przez dany projekt jest, obok popytu, głównym czynnikiem pozwalającym określić poziom przychodów, jakie będą generowane w fazie operacyjnej projektu. Przy określaniu taryf i cen należy pamiętać, aby wariant bez projektu zakładał taką samą lub niższą marżę zysku operacyjnego jak wariant z projektem.
Ceny powinny być podane w kwotach netto, powinna zostać wskazana również stawka podatku VAT, aby wyliczyć kwotę brutto; arkusz kalkulacyjny w zależności od wybranej opcji kwalifikowalności podatku VAT, wybierze do analizy odpowiednią kwotę. Należy również określić realny poziom ściągalności opłat na podstawie dostępnych u projektodawcy wskaźników lub uzasadnić maksymalny poziom (maksymalnie wynosi on 100%, jeżeli wszystkie należności są płacone przez użytkowników lub opłaty pobiera się gotówkowo w momencie sprzedaży).</t>
  </si>
  <si>
    <t>Przyjęte taryfy powinny, na tyle, na ile to możliwe, dążyć do odzyskania kosztu kapitału, kosztów operacyjnych i kosztów utrzymania, w tym kosztów środowiskowych i kosztów związanych z zasobami.
W arkuszu przeprowadzona zostanie analiza pełnego zwrotu kosztów po projekcie i wykazane zostaną lata, w których zasada ta nie zostanie spełniona. Jeżeli wzrost taryf nie będzie możliwy, należy określić poziom dopłat do cen w ujęciu rocznym tak, aby spełnić zasadę. Ograniczenia zasady pełnego zwrotu kosztów w odniesieniu do opłat ponoszonych przez użytkownika powinny: 1) nie stanowić zagrożenia dla trwałości finansowej projektu; 2) co do zasady być postrzegane jako tymczasowe ograniczenia i utrzymywane tak długo, jak długo istnieje kwestia dostępności cenowej dla użytkowników.</t>
  </si>
  <si>
    <t>Zasada „zanieczyszczający płaci” wymaga, aby środowiskowe koszty zanieczyszczeń oraz koszty zapobiegania im były ponoszone przez tych, którzy spowodowali zanieczyszczenie, oraz aby systemy pobierania opłat odzwierciedlały pełne koszty, w tym koszty kapitału, usług środowiskowych, koszty środowiskowe zanieczyszczenia oraz wdrożonych środków prewencyjnych, jak i koszty związane z niedostatkiem stosowanych zasobów. Dlatego należy określić wielkość powyższych kosztów środowiskowych.
Należy pamiętać, że ograniczenia zasady „zanieczyszczający płaci” w odniesieniu do opłat ponoszonych przez użytkownika powinny: 1) nie stanowić zagrożenia dla trwałości finansowej projektu; 2) co do zasady być postrzegane jako tymczasowe ograniczenia i utrzymywane tak długo, jak długo istnieje kwestia dostępności cenowej dla użytkowników.</t>
  </si>
  <si>
    <t xml:space="preserve">Kalkulacja kosztów operacyjnych należy dokonać zarówno dla wariantu bez projektu (dotychczasowe koszty operacyjne), jak i wariantu z projektem (dotychczasowe koszty operacyjne skorygowane o wpływ inwestycji). 
W zależności od przyjętej metody (standardowej lub złożonej), należy przedstawić koszty dla obiektów objętych wsparciem (metoda standardowa) lub całej instytucji (metoda złożona). Jeżeli w projekcie następuje dla przykładu rozbudowa obiektu, koszty bez projektu będą równe dotychczasowym kosztom operacyjnym, a po projekcie będą zwiększone o poziom wynikający ze zwiększonego zapotrzebowania na media, materiały eksploatacyjne, dodatkowych pracowników itd. W przypadku nowego obiektu (w metodzie standardowej), koszty bez projektu mogą być równe zero. 
W tym podrozdziale należy określić:
- realne i możliwe do osiągnięcia założenia odnośnie kosztów, szczegółowo uzasadnić ich wysokość, podając wiarygodne źródło szacunku kosztów,
- koszty według klasyfikacji rodzajowej w kwotach netto (bez VAT),
- szczegółowe wyliczenia kosztów w poszczególnych kategoriach, na przykład przedstawić jednostki, w których ilościowo przedstawiamy koszt (kWh, szt., h itd.), liczbę jednostek w ciągu roku i wynik w postaci zawsze tej samej jednostki ‘zł/rok’, który należy wpisać do tabeli w arkuszu kalkulacyjnym,
- wartość łączną podatku VAT dla wszystkich pozycji kosztowych; arkusz kalkulacyjny w zależności od wybranej opcji kwalifikowalności podatku VAT, wybierze do analizy odpowiednią kwotę (netto, brutto lub częściową).
W tym miejscu należy również określić wielkość amortyzacji dla wariantu bez projektu, czyli obecnego poziomu amortyzacji. W wariancie z projektem, do amortyzacji w wariancie bez projektu zostanie dodana amortyzacja wynikającą z inwestycji poczynionych w ramach projektu. Żadne inne inwestycje w tym wariancie nie mogą zostać ujęte (chyba, że zostaną ujęte również w wariancie bez projektu). 
</t>
  </si>
  <si>
    <r>
      <t xml:space="preserve">Zasady te </t>
    </r>
    <r>
      <rPr>
        <b/>
        <sz val="10"/>
        <rFont val="Calibri"/>
        <family val="2"/>
        <charset val="238"/>
        <scheme val="minor"/>
      </rPr>
      <t>dotyczą projektów z zakresu gospodarki wodno-ściekowej i gospodarki odpadami</t>
    </r>
    <r>
      <rPr>
        <sz val="10"/>
        <rFont val="Calibri"/>
        <family val="2"/>
        <charset val="238"/>
        <scheme val="minor"/>
      </rPr>
      <t xml:space="preserve"> (zasada dostępności cenowej) </t>
    </r>
    <r>
      <rPr>
        <b/>
        <sz val="10"/>
        <rFont val="Calibri"/>
        <family val="2"/>
        <charset val="238"/>
        <scheme val="minor"/>
      </rPr>
      <t>oraz dostarczania energii</t>
    </r>
    <r>
      <rPr>
        <sz val="10"/>
        <rFont val="Calibri"/>
        <family val="2"/>
        <charset val="238"/>
        <scheme val="minor"/>
      </rPr>
      <t xml:space="preserve"> (zasada przeciwdziałania ubóstwu energetycznemu). Dostępność cenowa jest miarą statystyczną i odzwierciedla średni próg, powyżej którego wzrost taryf nie miałby charakteru trwałego (prowadziłby w rezultacie do wyraźnego spadku popytu) lub koszty musiałyby być pokrywane pomocą socjalną na rzecz części gospodarstw domowych.
Wielkość dopłat dla spełnienia zasady wyliczana jest automatycznie i wskazana w arkuszu Analiza</t>
    </r>
  </si>
  <si>
    <r>
      <t xml:space="preserve">Proszę określić inne źródła </t>
    </r>
    <r>
      <rPr>
        <i/>
        <sz val="8"/>
        <rFont val="Calibri"/>
        <family val="2"/>
        <charset val="238"/>
        <scheme val="minor"/>
      </rPr>
      <t>(nie należy wpisywać tu dotacji i dopłat od właściciela dla operatora, ani dotacji lub subwencji uzyskanych jeżeli zostały one już wpisane powyżej)</t>
    </r>
  </si>
  <si>
    <t xml:space="preserve">Analiza sytuacji finansowej beneficjenta / operatora polega na sprawdzeniu trwałości finansowej nie tylko samego projektu, ale również beneficjenta/operatora z projektem. Jeżeli operator zbankrutuje, trwałość samej inwestycji może stracić znaczenie. Analiza przepływów pieniężnych powinna wykazać, że beneficjent / operator z projektem ma dodatnie roczne saldo skumulowanych przepływów pieniężnych na koniec każdego roku, we wszystkich latach objętych analizą (MFiPR, 2023). W przypadku ujemnych przepływów finansowych projektodawca musi wskazać źródła pokrycia deficytu (np. dotacja o charakterze operacyjnym) oraz uzasadnić skąd je uzyska. </t>
  </si>
  <si>
    <t xml:space="preserve">Korekta dotycząca efektów zewnętrznych ma na celu ustalenie wartości negatywnych i pozytywnych skutków projektu (odpowiednio kosztów i korzyści zewnętrznych). Ponieważ efekty zewnętrzne, z samej definicji, następują bez pieniężnego przepływu, nie są one uwzględnione w analizie finansowej, w związku z czym muszą zostać oszacowane i wycenione. W przypadku, gdy wyrażenie ich za pomocą wartości pieniężnych jest niemożliwe, należy skwantyfikować je w kategoriach materialnych w celu dokonania oceny jakościowej. Należy wówczas wyraźnie zaznaczyć, że nie zostały one ujęte przy obliczaniu wskaźników analizy ekonomicznej. 
Wartości poszczególnych efektów zewnętrznych należy wyliczyć (przedstawiając tu szczegółową metodykę wyliczeń), a następnie wpisać do arkusza kalkulacyjnego wyniki. </t>
  </si>
  <si>
    <t>A
A
A
A</t>
  </si>
  <si>
    <t xml:space="preserve">Analiza wrażliwości ma na celu wskazanie, jak zmiany w wartościach zmiennych krytycznych projektu wpłyną na wyniki analiz przeprowadzonych dla projektu,  a w szczególności na wartość wskaźników efektywności finansowej i ekonomicznej 47 projektu (w szczególności FNPV/C, FNPV/K oraz ENPV) oraz trwałość finansową. Analizy wrażliwości dokonuje się poprzez identyfikację zmiennych krytycznych, w drodze zmiany pojedynczych zmiennych o określoną procentowo wartość  i obserwowanie występujących w rezultacie wahań w finansowych i ekonomicznych wskaźnikach efektywności oraz trwałości finansowej. Jednorazowo zmianie poddawana być powinna tylko jedna zmienna, podczas gdy inne parametry powinny pozostać niezmienione. Za krytyczne uznaje się te zmienne, w przypadku których zmiana ich wartości o +/- 1 % powoduje zmianę wartości bazowej NPV o co najmniej +/- 1 %. W ramach analizy wrażliwości należy również dokonać obliczenia wartości progowych zmiennych w celu określenia, jaka zmiana procentowa zmiennych zrównałaby NPV (ekonomiczną lub finansową) z zerem. </t>
  </si>
  <si>
    <t>A
A</t>
  </si>
  <si>
    <t>FELU.03.12 Usuwanie ze środowiska wyrobów zawierających azbest</t>
  </si>
  <si>
    <t>3.12. Ludność odnosząca korzyści ze środków na rzecz jakości powietrza</t>
  </si>
  <si>
    <t>Spełnienie kryterium dochodowego</t>
  </si>
  <si>
    <t>Spełnienie kryterium efektywności finansowej</t>
  </si>
  <si>
    <t>Spełnienie kryterium efektywności ekonomicznej</t>
  </si>
  <si>
    <t>Spełnienie kryterium trwałości finansowej projektu</t>
  </si>
  <si>
    <t>Spełnienie kryterium trwałości finansowej beneficjenta</t>
  </si>
  <si>
    <t>Weryfikacja głównych kryteriów ekonomiczno - finansowych analizy</t>
  </si>
  <si>
    <t>Weryfikacja głównych kryteriów ekonomiczno - finansowych analizy ma na celu określenie czy założenia przyjęte w projekcie spełniają kryteria określone w dokumentacji naboru.</t>
  </si>
  <si>
    <t>Proszę określić miarę rezultatu projektu</t>
  </si>
  <si>
    <t>lata
od - do</t>
  </si>
  <si>
    <r>
      <t xml:space="preserve">Proszę podać rok rozpoczęcia realizacji projektu (rozpoczęcia robót budowlanych) lub rok złożenia wniosku o dofinansowanie </t>
    </r>
    <r>
      <rPr>
        <i/>
        <sz val="8"/>
        <rFont val="Calibri"/>
        <family val="2"/>
        <charset val="238"/>
        <scheme val="minor"/>
      </rPr>
      <t>(jeżeli projekt rozpoczął się przed złożeniem wniosku) oraz rok zakończenia realizacji projektu (ostatni rok w którym zaplanowano wydatki)</t>
    </r>
  </si>
  <si>
    <r>
      <t xml:space="preserve">Proszę określić, jaki poziom procentowy wydatków na podatek VAT jest kwalifikowalny? </t>
    </r>
    <r>
      <rPr>
        <i/>
        <sz val="8"/>
        <rFont val="Calibri"/>
        <family val="2"/>
        <charset val="238"/>
        <scheme val="minor"/>
      </rPr>
      <t>(tylko dla częściowej kwalifikowalności)</t>
    </r>
  </si>
  <si>
    <t>Zmniejszenie emisji gazów cieplarnianych (tj. CO2, CH4) innych niż cieplarniane</t>
  </si>
  <si>
    <t>Zmniejszenie emisji gazów cieplarnianych (tj. CO2, CH4) innych niż cieplarniane w przypadku zmniejszenia energochłonności wyposażenia i budynków</t>
  </si>
  <si>
    <t>Zmniejszenie kosztów zanieczyszczenia powietrza (emisji gazów cieplarnianych (tj. CO2, CH4) i innych niż cieplarniane</t>
  </si>
  <si>
    <t>Zmiana</t>
  </si>
  <si>
    <t>Pierwotna wartość wskaźnika</t>
  </si>
  <si>
    <t>FELU.15.01 Bezpieczna i odporna infrastruktura wodnokanalizacyjna</t>
  </si>
  <si>
    <t>15.1. Ludność podłączona do wybudowanej lub zmodernizowanej zbiorczej kanalizacji sanitarnej</t>
  </si>
  <si>
    <t>15.1. Ludność przyłączona do udoskonalonych zbiorowych systemów zaopatrzenia w wodę</t>
  </si>
  <si>
    <t>15.1. Ludność przyłączona do zbiorowych systemów oczyszczania ścieków co najmniej II stopnia</t>
  </si>
  <si>
    <t>15.1. Wielkość ładunku ścieków poddanych ulepszonemu oczyszczaniu</t>
  </si>
  <si>
    <t>15.1. Ludność podłączona do nowowybudowanych zbiorowych systemów zaopatrzenia w wodę</t>
  </si>
  <si>
    <t>Aktualizacja UMWL - 19 maja 2026 roku</t>
  </si>
  <si>
    <t>3.4. Straty wody w zbiorowych systemach zaopatrzenia w wodę (oszczędność)</t>
  </si>
  <si>
    <t>3.5. Straty wody w zbiorowych systemach zaopatrzenia w wodę (oszczędność)</t>
  </si>
  <si>
    <t>4.1. Roczne zużycie energii pierwotnej w budynkach publicznych (oszczędność)</t>
  </si>
  <si>
    <t>4.1. Szacowana emisja gazów cieplarnianych (oszczędność)</t>
  </si>
  <si>
    <t>4.1. Szacowana emisja gazów cieplarnianych z kotłów i systemów ciepłowniczych przekształconych z zasilania stałymi paliwami kopalnymi na zasilanie gazem (oszczędność)</t>
  </si>
  <si>
    <t>4.2. Roczne zużycie energii pierwotnej w  lokalach mieszkalnych (oszczędność)</t>
  </si>
  <si>
    <t>4.2. Szacowana emisja gazów cieplarnianych (oszczędność)</t>
  </si>
  <si>
    <t>4.2. Szacowana emisja gazów cieplarnianych z kotłów i systemów ciepłowniczych przekształconych z zasilania stałymi paliwami kopalnymi na zasilanie gazem (oszczędność)</t>
  </si>
  <si>
    <t>4.3. Roczne zużycie energii pierwotnej w budynkach publicznych (oszczędność)</t>
  </si>
  <si>
    <t>4.3. Roczne zużycie energii pierwotnej w  lokalach mieszkalnych (oszczędność)</t>
  </si>
  <si>
    <t>4.3. Szacowana emisja gazów cieplarnianych (oszczędność)</t>
  </si>
  <si>
    <t>4.4. Roczne zużycie energii pierwotnej w budynkach publicznych (oszczędność)</t>
  </si>
  <si>
    <t>4.4. Roczne zużycie energii pierwotnej w  lokalach mieszkalnych (oszczędność)</t>
  </si>
  <si>
    <t>4.4. Szacowana emisja gazów cieplarnianych (oszczędność)</t>
  </si>
  <si>
    <t>5.2. Szacowana emisja gazów cieplarnianych (oszczędność)</t>
  </si>
  <si>
    <t>15.1. Straty wody w zbiorowych systemach zaopatrzenia w wodę (oszczędność)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</si>
</sst>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00"/>
    <numFmt numFmtId="167" formatCode="#,##0.0;[Red]\-#,##0.0"/>
    <numFmt numFmtId="168" formatCode="#,##0.00_ ;[Red]\-#,##0.00\ "/>
    <numFmt numFmtId="169" formatCode="0.0000"/>
  </numFmts>
  <fonts count="52">
    <font>
      <sz val="10"/>
      <name val="Arial CE"/>
      <charset val="238"/>
    </font>
    <font>
      <sz val="10"/>
      <name val="Arial CE"/>
      <charset val="238"/>
    </font>
    <font>
      <sz val="8"/>
      <name val="Arial CE"/>
      <charset val="238"/>
    </font>
    <font>
      <sz val="10"/>
      <name val="Arial PL"/>
    </font>
    <font>
      <b/>
      <i/>
      <sz val="14"/>
      <name val="Times New Roman CE"/>
      <family val="1"/>
      <charset val="238"/>
    </font>
    <font>
      <b/>
      <i/>
      <sz val="12"/>
      <name val="Times New Roman CE"/>
      <charset val="238"/>
    </font>
    <font>
      <b/>
      <i/>
      <sz val="16"/>
      <name val="PL President"/>
      <charset val="238"/>
    </font>
    <font>
      <i/>
      <sz val="10"/>
      <name val="Times New Roman CE"/>
      <family val="1"/>
      <charset val="238"/>
    </font>
    <font>
      <b/>
      <i/>
      <u/>
      <sz val="18"/>
      <name val="Times New Roman CE"/>
      <charset val="238"/>
    </font>
    <font>
      <sz val="8"/>
      <name val="Calibri"/>
      <family val="2"/>
      <charset val="238"/>
      <scheme val="minor"/>
    </font>
    <font>
      <i/>
      <sz val="8"/>
      <name val="Calibri"/>
      <family val="2"/>
      <charset val="238"/>
      <scheme val="minor"/>
    </font>
    <font>
      <b/>
      <sz val="8"/>
      <name val="Calibri"/>
      <family val="2"/>
      <charset val="238"/>
      <scheme val="minor"/>
    </font>
    <font>
      <b/>
      <sz val="8"/>
      <color rgb="FFFF0000"/>
      <name val="Calibri"/>
      <family val="2"/>
      <charset val="238"/>
      <scheme val="minor"/>
    </font>
    <font>
      <sz val="8"/>
      <color rgb="FFFF0000"/>
      <name val="Calibri"/>
      <family val="2"/>
      <charset val="238"/>
      <scheme val="minor"/>
    </font>
    <font>
      <b/>
      <sz val="10"/>
      <color theme="0"/>
      <name val="Calibri"/>
      <family val="2"/>
      <charset val="238"/>
      <scheme val="minor"/>
    </font>
    <font>
      <i/>
      <sz val="8"/>
      <color indexed="63"/>
      <name val="Calibri"/>
      <family val="2"/>
      <charset val="238"/>
      <scheme val="minor"/>
    </font>
    <font>
      <sz val="10"/>
      <name val="Calibri"/>
      <family val="2"/>
      <charset val="238"/>
      <scheme val="minor"/>
    </font>
    <font>
      <sz val="8"/>
      <color rgb="FFFFFF91"/>
      <name val="Calibri"/>
      <family val="2"/>
      <charset val="238"/>
      <scheme val="minor"/>
    </font>
    <font>
      <b/>
      <i/>
      <sz val="8"/>
      <name val="Calibri"/>
      <family val="2"/>
      <charset val="238"/>
      <scheme val="minor"/>
    </font>
    <font>
      <i/>
      <sz val="8"/>
      <color rgb="FFFF0000"/>
      <name val="Calibri"/>
      <family val="2"/>
      <charset val="238"/>
      <scheme val="minor"/>
    </font>
    <font>
      <b/>
      <sz val="11"/>
      <color theme="0"/>
      <name val="Calibri"/>
      <family val="2"/>
      <charset val="238"/>
      <scheme val="minor"/>
    </font>
    <font>
      <b/>
      <sz val="12"/>
      <color theme="0"/>
      <name val="Calibri"/>
      <family val="2"/>
      <charset val="238"/>
      <scheme val="minor"/>
    </font>
    <font>
      <b/>
      <sz val="9"/>
      <name val="Calibri"/>
      <family val="2"/>
      <charset val="238"/>
      <scheme val="minor"/>
    </font>
    <font>
      <b/>
      <sz val="10"/>
      <name val="Calibri"/>
      <family val="2"/>
      <charset val="238"/>
      <scheme val="minor"/>
    </font>
    <font>
      <i/>
      <sz val="10"/>
      <color indexed="63"/>
      <name val="Calibri"/>
      <family val="2"/>
      <charset val="238"/>
      <scheme val="minor"/>
    </font>
    <font>
      <i/>
      <sz val="10"/>
      <name val="Calibri"/>
      <family val="2"/>
      <charset val="238"/>
      <scheme val="minor"/>
    </font>
    <font>
      <sz val="10"/>
      <color rgb="FFF3AB2D"/>
      <name val="Calibri"/>
      <family val="2"/>
      <charset val="238"/>
      <scheme val="minor"/>
    </font>
    <font>
      <b/>
      <i/>
      <sz val="8"/>
      <color indexed="63"/>
      <name val="Calibri"/>
      <family val="2"/>
      <charset val="238"/>
      <scheme val="minor"/>
    </font>
    <font>
      <u/>
      <sz val="10"/>
      <color theme="10"/>
      <name val="Arial CE"/>
      <charset val="238"/>
    </font>
    <font>
      <sz val="8"/>
      <color rgb="FFF3AB2D"/>
      <name val="Calibri"/>
      <family val="2"/>
      <charset val="238"/>
      <scheme val="minor"/>
    </font>
    <font>
      <i/>
      <sz val="8"/>
      <color rgb="FFF3AB2D"/>
      <name val="Calibri"/>
      <family val="2"/>
      <charset val="238"/>
      <scheme val="minor"/>
    </font>
    <font>
      <b/>
      <sz val="8"/>
      <color rgb="FFF3AB2D"/>
      <name val="Calibri"/>
      <family val="2"/>
      <charset val="238"/>
      <scheme val="minor"/>
    </font>
    <font>
      <i/>
      <sz val="8"/>
      <name val="Calibri"/>
      <family val="2"/>
      <scheme val="minor"/>
    </font>
    <font>
      <sz val="8"/>
      <name val="Calibri"/>
      <family val="2"/>
      <scheme val="minor"/>
    </font>
    <font>
      <i/>
      <sz val="8"/>
      <color rgb="FFF3AB2D"/>
      <name val="Calibri"/>
      <family val="2"/>
      <scheme val="minor"/>
    </font>
    <font>
      <b/>
      <sz val="8"/>
      <name val="Calibri"/>
      <family val="2"/>
      <scheme val="minor"/>
    </font>
    <font>
      <b/>
      <sz val="10"/>
      <name val="Calibri"/>
      <family val="2"/>
      <charset val="238"/>
    </font>
    <font>
      <sz val="8"/>
      <color rgb="FF00B050"/>
      <name val="Calibri"/>
      <family val="2"/>
      <charset val="238"/>
      <scheme val="minor"/>
    </font>
    <font>
      <b/>
      <sz val="10"/>
      <color rgb="FFFF0000"/>
      <name val="Calibri"/>
      <family val="2"/>
      <charset val="238"/>
      <scheme val="minor"/>
    </font>
    <font>
      <sz val="10"/>
      <color rgb="FFFF0000"/>
      <name val="Calibri"/>
      <family val="2"/>
      <charset val="238"/>
      <scheme val="minor"/>
    </font>
    <font>
      <i/>
      <sz val="10"/>
      <color rgb="FFFF0000"/>
      <name val="Calibri"/>
      <family val="2"/>
      <charset val="238"/>
      <scheme val="minor"/>
    </font>
    <font>
      <sz val="8"/>
      <color rgb="FF92D050"/>
      <name val="Calibri"/>
      <family val="2"/>
      <charset val="238"/>
      <scheme val="minor"/>
    </font>
    <font>
      <i/>
      <sz val="8"/>
      <color rgb="FF92D050"/>
      <name val="Calibri"/>
      <family val="2"/>
      <charset val="238"/>
      <scheme val="minor"/>
    </font>
    <font>
      <b/>
      <sz val="11"/>
      <name val="Calibri"/>
      <family val="2"/>
      <charset val="238"/>
      <scheme val="minor"/>
    </font>
    <font>
      <sz val="11"/>
      <name val="Calibri"/>
      <family val="2"/>
      <charset val="238"/>
      <scheme val="minor"/>
    </font>
    <font>
      <b/>
      <sz val="10"/>
      <color rgb="FFC00000"/>
      <name val="Calibri"/>
      <family val="2"/>
      <charset val="238"/>
      <scheme val="minor"/>
    </font>
    <font>
      <i/>
      <sz val="11"/>
      <name val="Calibri"/>
      <family val="2"/>
      <charset val="238"/>
      <scheme val="minor"/>
    </font>
    <font>
      <b/>
      <sz val="11"/>
      <color rgb="FFC00000"/>
      <name val="Calibri"/>
      <family val="2"/>
      <charset val="238"/>
      <scheme val="minor"/>
    </font>
    <font>
      <sz val="9"/>
      <color theme="0"/>
      <name val="Calibri"/>
      <family val="2"/>
      <charset val="238"/>
      <scheme val="minor"/>
    </font>
    <font>
      <i/>
      <sz val="10"/>
      <color rgb="FFF3AB2D"/>
      <name val="Calibri"/>
      <family val="2"/>
      <charset val="238"/>
      <scheme val="minor"/>
    </font>
    <font>
      <i/>
      <sz val="9"/>
      <name val="Calibri"/>
      <family val="2"/>
      <charset val="238"/>
      <scheme val="minor"/>
    </font>
    <font>
      <b/>
      <sz val="9"/>
      <color rgb="FFF3AB2D"/>
      <name val="Calibri"/>
      <family val="2"/>
      <charset val="238"/>
      <scheme val="minor"/>
    </font>
  </fonts>
  <fills count="1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3AB2D"/>
        <bgColor indexed="64"/>
      </patternFill>
    </fill>
    <fill>
      <patternFill patternType="solid">
        <fgColor rgb="FFFFFF91"/>
        <bgColor indexed="64"/>
      </patternFill>
    </fill>
    <fill>
      <patternFill patternType="solid">
        <fgColor rgb="FFFFFF91"/>
        <bgColor indexed="31"/>
      </patternFill>
    </fill>
    <fill>
      <patternFill patternType="solid">
        <fgColor rgb="FFFFDD5F"/>
        <bgColor indexed="64"/>
      </patternFill>
    </fill>
    <fill>
      <patternFill patternType="solid">
        <fgColor rgb="FFCB8305"/>
        <bgColor indexed="64"/>
      </patternFill>
    </fill>
    <fill>
      <patternFill patternType="solid">
        <fgColor rgb="FFFFEB7D"/>
        <bgColor indexed="64"/>
      </patternFill>
    </fill>
    <fill>
      <patternFill patternType="solid">
        <fgColor rgb="FFF3AB2D"/>
        <bgColor indexed="31"/>
      </patternFill>
    </fill>
    <fill>
      <patternFill patternType="solid">
        <fgColor rgb="FFFFDD5F"/>
        <bgColor indexed="31"/>
      </patternFill>
    </fill>
    <fill>
      <patternFill patternType="solid">
        <fgColor rgb="FFFFEB7D"/>
        <bgColor indexed="31"/>
      </patternFill>
    </fill>
    <fill>
      <patternFill patternType="solid">
        <fgColor theme="9" tint="0.39997558519241921"/>
        <bgColor indexed="64"/>
      </patternFill>
    </fill>
    <fill>
      <patternFill patternType="solid">
        <fgColor theme="9" tint="0.59999389629810485"/>
        <bgColor indexed="31"/>
      </patternFill>
    </fill>
    <fill>
      <patternFill patternType="solid">
        <fgColor rgb="FFF3AB2D"/>
        <bgColor rgb="FF000000"/>
      </patternFill>
    </fill>
    <fill>
      <patternFill patternType="solid">
        <fgColor theme="0" tint="-0.14999847407452621"/>
        <bgColor indexed="64"/>
      </patternFill>
    </fill>
    <fill>
      <patternFill patternType="solid">
        <fgColor theme="0" tint="-0.34998626667073579"/>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style="thin">
        <color auto="1"/>
      </top>
      <bottom/>
      <diagonal/>
    </border>
    <border>
      <left style="thin">
        <color auto="1"/>
      </left>
      <right style="medium">
        <color auto="1"/>
      </right>
      <top/>
      <bottom/>
      <diagonal/>
    </border>
    <border>
      <left/>
      <right style="thin">
        <color auto="1"/>
      </right>
      <top/>
      <bottom/>
      <diagonal/>
    </border>
    <border>
      <left style="medium">
        <color auto="1"/>
      </left>
      <right style="medium">
        <color auto="1"/>
      </right>
      <top/>
      <bottom style="medium">
        <color auto="1"/>
      </bottom>
      <diagonal/>
    </border>
    <border>
      <left/>
      <right/>
      <top/>
      <bottom style="thin">
        <color auto="1"/>
      </bottom>
      <diagonal/>
    </border>
    <border>
      <left style="thin">
        <color rgb="FFFFDD5F"/>
      </left>
      <right style="thin">
        <color rgb="FFFFDD5F"/>
      </right>
      <top style="thin">
        <color rgb="FFFFDD5F"/>
      </top>
      <bottom style="thin">
        <color rgb="FFFFDD5F"/>
      </bottom>
      <diagonal/>
    </border>
    <border>
      <left style="thin">
        <color rgb="FFF3AB2D"/>
      </left>
      <right style="thin">
        <color rgb="FFF3AB2D"/>
      </right>
      <top style="thin">
        <color rgb="FFF3AB2D"/>
      </top>
      <bottom style="thin">
        <color rgb="FFF3AB2D"/>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thin">
        <color rgb="FFF3AB2D"/>
      </bottom>
      <diagonal/>
    </border>
    <border>
      <left style="medium">
        <color auto="1"/>
      </left>
      <right style="medium">
        <color auto="1"/>
      </right>
      <top style="thin">
        <color rgb="FFF3AB2D"/>
      </top>
      <bottom style="medium">
        <color auto="1"/>
      </bottom>
      <diagonal/>
    </border>
    <border>
      <left style="medium">
        <color auto="1"/>
      </left>
      <right style="medium">
        <color auto="1"/>
      </right>
      <top style="thin">
        <color rgb="FFF3AB2D"/>
      </top>
      <bottom style="thin">
        <color rgb="FFF3AB2D"/>
      </bottom>
      <diagonal/>
    </border>
    <border>
      <left style="medium">
        <color auto="1"/>
      </left>
      <right style="medium">
        <color auto="1"/>
      </right>
      <top style="thin">
        <color rgb="FFF3AB2D"/>
      </top>
      <bottom style="thin">
        <color auto="1"/>
      </bottom>
      <diagonal/>
    </border>
    <border>
      <left style="medium">
        <color auto="1"/>
      </left>
      <right style="medium">
        <color auto="1"/>
      </right>
      <top style="medium">
        <color auto="1"/>
      </top>
      <bottom style="thin">
        <color theme="9"/>
      </bottom>
      <diagonal/>
    </border>
    <border>
      <left style="medium">
        <color auto="1"/>
      </left>
      <right style="medium">
        <color auto="1"/>
      </right>
      <top style="thin">
        <color theme="9"/>
      </top>
      <bottom style="thin">
        <color theme="9"/>
      </bottom>
      <diagonal/>
    </border>
    <border>
      <left style="medium">
        <color auto="1"/>
      </left>
      <right style="medium">
        <color auto="1"/>
      </right>
      <top style="thin">
        <color theme="9"/>
      </top>
      <bottom style="medium">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11">
    <xf numFmtId="0" fontId="0" fillId="0" borderId="0"/>
    <xf numFmtId="167" fontId="2" fillId="0" borderId="0"/>
    <xf numFmtId="14" fontId="3" fillId="0" borderId="0"/>
    <xf numFmtId="0" fontId="4" fillId="0" borderId="0"/>
    <xf numFmtId="0" fontId="5" fillId="0" borderId="0"/>
    <xf numFmtId="0" fontId="6" fillId="0" borderId="0"/>
    <xf numFmtId="9" fontId="1" fillId="0" borderId="0" applyFont="0" applyFill="0" applyBorder="0" applyAlignment="0" applyProtection="0"/>
    <xf numFmtId="0" fontId="7" fillId="0" borderId="0">
      <alignment horizontal="centerContinuous"/>
    </xf>
    <xf numFmtId="0" fontId="8" fillId="0" borderId="0"/>
    <xf numFmtId="0" fontId="28" fillId="0" borderId="0" applyNumberFormat="0" applyFill="0" applyBorder="0" applyAlignment="0" applyProtection="0">
      <alignment vertical="top"/>
      <protection locked="0"/>
    </xf>
    <xf numFmtId="43" fontId="1" fillId="0" borderId="0" applyFont="0" applyFill="0" applyBorder="0" applyAlignment="0" applyProtection="0"/>
  </cellStyleXfs>
  <cellXfs count="846">
    <xf numFmtId="0" fontId="0" fillId="0" borderId="0" xfId="0"/>
    <xf numFmtId="0" fontId="9" fillId="5" borderId="0" xfId="0" applyFont="1" applyFill="1"/>
    <xf numFmtId="0" fontId="11" fillId="7" borderId="1" xfId="0" applyFont="1" applyFill="1" applyBorder="1" applyAlignment="1">
      <alignment horizontal="center" vertical="center" wrapText="1"/>
    </xf>
    <xf numFmtId="0" fontId="11" fillId="5" borderId="0" xfId="0" applyFont="1" applyFill="1"/>
    <xf numFmtId="3" fontId="9" fillId="5" borderId="1" xfId="0" applyNumberFormat="1" applyFont="1" applyFill="1" applyBorder="1" applyAlignment="1">
      <alignment vertical="center" wrapText="1"/>
    </xf>
    <xf numFmtId="0" fontId="9" fillId="5" borderId="0" xfId="0" applyFont="1" applyFill="1" applyAlignment="1">
      <alignment vertical="center"/>
    </xf>
    <xf numFmtId="3" fontId="9" fillId="5" borderId="0" xfId="0" applyNumberFormat="1" applyFont="1" applyFill="1" applyAlignment="1">
      <alignment vertical="center"/>
    </xf>
    <xf numFmtId="49" fontId="15" fillId="5" borderId="0" xfId="0" applyNumberFormat="1" applyFont="1" applyFill="1" applyAlignment="1">
      <alignment vertical="center"/>
    </xf>
    <xf numFmtId="0" fontId="11" fillId="5" borderId="0" xfId="0" applyFont="1" applyFill="1" applyAlignment="1">
      <alignment horizontal="center" vertical="center"/>
    </xf>
    <xf numFmtId="0" fontId="10" fillId="5" borderId="0" xfId="0" applyFont="1" applyFill="1" applyAlignment="1">
      <alignment vertical="center"/>
    </xf>
    <xf numFmtId="0" fontId="9" fillId="5" borderId="2" xfId="0" applyFont="1" applyFill="1" applyBorder="1" applyAlignment="1">
      <alignment vertical="top" wrapText="1"/>
    </xf>
    <xf numFmtId="0" fontId="11" fillId="9" borderId="1" xfId="0" applyFont="1" applyFill="1" applyBorder="1" applyAlignment="1">
      <alignment vertical="top" wrapText="1"/>
    </xf>
    <xf numFmtId="0" fontId="11" fillId="9" borderId="1" xfId="0" applyFont="1" applyFill="1" applyBorder="1" applyAlignment="1">
      <alignment horizontal="center" vertical="center"/>
    </xf>
    <xf numFmtId="0" fontId="11" fillId="7" borderId="0" xfId="0" applyFont="1" applyFill="1" applyAlignment="1">
      <alignment vertical="center"/>
    </xf>
    <xf numFmtId="0" fontId="11" fillId="7" borderId="0" xfId="0" applyFont="1" applyFill="1" applyAlignment="1">
      <alignment horizontal="center" vertical="center"/>
    </xf>
    <xf numFmtId="3" fontId="11" fillId="7" borderId="0" xfId="0" applyNumberFormat="1" applyFont="1" applyFill="1" applyAlignment="1">
      <alignment vertical="center"/>
    </xf>
    <xf numFmtId="0" fontId="11" fillId="9" borderId="1" xfId="0" applyFont="1" applyFill="1" applyBorder="1" applyAlignment="1">
      <alignment vertical="center"/>
    </xf>
    <xf numFmtId="0" fontId="9" fillId="5" borderId="1" xfId="0" applyFont="1" applyFill="1" applyBorder="1" applyAlignment="1">
      <alignment horizontal="center" vertical="center" wrapText="1"/>
    </xf>
    <xf numFmtId="0" fontId="11" fillId="5" borderId="0" xfId="0" applyFont="1" applyFill="1" applyAlignment="1">
      <alignment vertical="center"/>
    </xf>
    <xf numFmtId="0" fontId="11" fillId="5" borderId="1" xfId="0" applyFont="1" applyFill="1" applyBorder="1" applyAlignment="1">
      <alignment horizontal="center" vertical="center"/>
    </xf>
    <xf numFmtId="0" fontId="9" fillId="5" borderId="0" xfId="0" applyFont="1" applyFill="1" applyAlignment="1">
      <alignment horizontal="center" vertical="center"/>
    </xf>
    <xf numFmtId="166" fontId="11" fillId="5" borderId="4" xfId="0" applyNumberFormat="1" applyFont="1" applyFill="1" applyBorder="1" applyAlignment="1">
      <alignment vertical="center" wrapText="1"/>
    </xf>
    <xf numFmtId="166" fontId="11" fillId="5" borderId="5" xfId="0" applyNumberFormat="1" applyFont="1" applyFill="1" applyBorder="1" applyAlignment="1">
      <alignment vertical="center" wrapText="1"/>
    </xf>
    <xf numFmtId="3" fontId="9" fillId="5" borderId="11" xfId="0" applyNumberFormat="1" applyFont="1" applyFill="1" applyBorder="1" applyAlignment="1">
      <alignment vertical="center" wrapText="1"/>
    </xf>
    <xf numFmtId="0" fontId="9" fillId="5" borderId="11" xfId="0" applyFont="1" applyFill="1" applyBorder="1" applyAlignment="1">
      <alignment vertical="top" wrapText="1"/>
    </xf>
    <xf numFmtId="3" fontId="9" fillId="5" borderId="3" xfId="0" applyNumberFormat="1" applyFont="1" applyFill="1" applyBorder="1" applyAlignment="1">
      <alignment vertical="center" wrapText="1"/>
    </xf>
    <xf numFmtId="0" fontId="9" fillId="5" borderId="3" xfId="0" applyFont="1" applyFill="1" applyBorder="1" applyAlignment="1">
      <alignment vertical="top" wrapText="1"/>
    </xf>
    <xf numFmtId="0" fontId="9" fillId="5" borderId="11" xfId="0" applyFont="1" applyFill="1" applyBorder="1" applyAlignment="1">
      <alignment vertical="center"/>
    </xf>
    <xf numFmtId="0" fontId="9" fillId="5" borderId="11" xfId="0" applyFont="1" applyFill="1" applyBorder="1" applyAlignment="1">
      <alignment horizontal="center" vertical="center"/>
    </xf>
    <xf numFmtId="0" fontId="9" fillId="5" borderId="3" xfId="0" applyFont="1" applyFill="1" applyBorder="1" applyAlignment="1">
      <alignment vertical="center"/>
    </xf>
    <xf numFmtId="0" fontId="9" fillId="5" borderId="3" xfId="0" applyFont="1" applyFill="1" applyBorder="1" applyAlignment="1">
      <alignment horizontal="center" vertical="center"/>
    </xf>
    <xf numFmtId="0" fontId="9" fillId="5" borderId="2"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0" fillId="9" borderId="1" xfId="0" applyFont="1" applyFill="1" applyBorder="1" applyAlignment="1">
      <alignment horizontal="center" vertical="center"/>
    </xf>
    <xf numFmtId="0" fontId="11" fillId="10" borderId="1" xfId="0" applyFont="1" applyFill="1" applyBorder="1" applyAlignment="1">
      <alignment horizontal="right"/>
    </xf>
    <xf numFmtId="0" fontId="9" fillId="5" borderId="1" xfId="0" applyFont="1" applyFill="1" applyBorder="1" applyAlignment="1">
      <alignment horizontal="right" vertical="center" wrapText="1"/>
    </xf>
    <xf numFmtId="0" fontId="9" fillId="5" borderId="2" xfId="0" applyFont="1" applyFill="1" applyBorder="1" applyAlignment="1">
      <alignment horizontal="right" vertical="center" wrapText="1"/>
    </xf>
    <xf numFmtId="0" fontId="9" fillId="5" borderId="11" xfId="0" applyFont="1" applyFill="1" applyBorder="1" applyAlignment="1">
      <alignment horizontal="right" vertical="center" wrapText="1"/>
    </xf>
    <xf numFmtId="0" fontId="9" fillId="5" borderId="3" xfId="0" applyFont="1" applyFill="1" applyBorder="1" applyAlignment="1">
      <alignment horizontal="right" vertical="center" wrapText="1"/>
    </xf>
    <xf numFmtId="0" fontId="9" fillId="5" borderId="0" xfId="0" applyFont="1" applyFill="1" applyAlignment="1">
      <alignment horizontal="right" vertical="center"/>
    </xf>
    <xf numFmtId="0" fontId="11" fillId="9" borderId="1" xfId="0" applyFont="1" applyFill="1" applyBorder="1" applyAlignment="1">
      <alignment horizontal="right" vertical="top" wrapText="1"/>
    </xf>
    <xf numFmtId="0" fontId="11" fillId="7" borderId="0" xfId="0" applyFont="1" applyFill="1" applyAlignment="1">
      <alignment horizontal="right" vertical="center"/>
    </xf>
    <xf numFmtId="0" fontId="23" fillId="4" borderId="0" xfId="0" applyFont="1" applyFill="1" applyAlignment="1">
      <alignment horizontal="right" vertical="center"/>
    </xf>
    <xf numFmtId="0" fontId="23" fillId="4" borderId="0" xfId="0" applyFont="1" applyFill="1" applyAlignment="1">
      <alignment vertical="center"/>
    </xf>
    <xf numFmtId="0" fontId="23" fillId="4" borderId="0" xfId="0" applyFont="1" applyFill="1" applyAlignment="1">
      <alignment horizontal="center" vertical="center"/>
    </xf>
    <xf numFmtId="3" fontId="23" fillId="4" borderId="0" xfId="0" applyNumberFormat="1" applyFont="1" applyFill="1" applyAlignment="1">
      <alignment vertical="center"/>
    </xf>
    <xf numFmtId="0" fontId="10" fillId="5" borderId="1" xfId="0" applyFont="1" applyFill="1" applyBorder="1" applyAlignment="1">
      <alignment horizontal="center" vertical="center"/>
    </xf>
    <xf numFmtId="0" fontId="11" fillId="9" borderId="0" xfId="0" applyFont="1" applyFill="1" applyAlignment="1">
      <alignment vertical="center"/>
    </xf>
    <xf numFmtId="0" fontId="11" fillId="7" borderId="1" xfId="0" applyFont="1" applyFill="1" applyBorder="1" applyAlignment="1">
      <alignment horizontal="right" vertical="center" wrapText="1"/>
    </xf>
    <xf numFmtId="0" fontId="11" fillId="7" borderId="2" xfId="0" applyFont="1" applyFill="1" applyBorder="1" applyAlignment="1">
      <alignment horizontal="center" vertical="center" wrapText="1"/>
    </xf>
    <xf numFmtId="0" fontId="11" fillId="7" borderId="2" xfId="0" applyFont="1" applyFill="1" applyBorder="1" applyAlignment="1">
      <alignment horizontal="right" vertical="center" wrapText="1"/>
    </xf>
    <xf numFmtId="3" fontId="9" fillId="5" borderId="2" xfId="0" applyNumberFormat="1" applyFont="1" applyFill="1" applyBorder="1" applyAlignment="1">
      <alignment vertical="center" wrapText="1"/>
    </xf>
    <xf numFmtId="0" fontId="10" fillId="13" borderId="1" xfId="0" applyFont="1" applyFill="1" applyBorder="1" applyAlignment="1">
      <alignment horizontal="center" vertical="center"/>
    </xf>
    <xf numFmtId="0" fontId="11" fillId="13" borderId="1" xfId="0" applyFont="1" applyFill="1" applyBorder="1" applyAlignment="1">
      <alignment horizontal="center" vertical="center"/>
    </xf>
    <xf numFmtId="0" fontId="11" fillId="10" borderId="10" xfId="0" applyFont="1" applyFill="1" applyBorder="1"/>
    <xf numFmtId="4" fontId="11" fillId="10" borderId="9" xfId="0" applyNumberFormat="1" applyFont="1" applyFill="1" applyBorder="1"/>
    <xf numFmtId="4" fontId="11" fillId="10" borderId="9" xfId="0" applyNumberFormat="1" applyFont="1" applyFill="1" applyBorder="1" applyAlignment="1">
      <alignment horizontal="center"/>
    </xf>
    <xf numFmtId="4" fontId="11" fillId="10" borderId="7" xfId="0" applyNumberFormat="1" applyFont="1" applyFill="1" applyBorder="1"/>
    <xf numFmtId="4" fontId="11" fillId="6" borderId="10" xfId="0" applyNumberFormat="1" applyFont="1" applyFill="1" applyBorder="1"/>
    <xf numFmtId="4" fontId="11" fillId="6" borderId="9" xfId="0" applyNumberFormat="1" applyFont="1" applyFill="1" applyBorder="1"/>
    <xf numFmtId="4" fontId="11" fillId="6" borderId="7" xfId="0" applyNumberFormat="1" applyFont="1" applyFill="1" applyBorder="1"/>
    <xf numFmtId="0" fontId="11" fillId="5" borderId="0" xfId="0" applyFont="1" applyFill="1" applyAlignment="1">
      <alignment vertical="top"/>
    </xf>
    <xf numFmtId="0" fontId="9" fillId="5" borderId="0" xfId="0" applyFont="1" applyFill="1" applyAlignment="1">
      <alignment vertical="top"/>
    </xf>
    <xf numFmtId="0" fontId="10" fillId="5" borderId="1" xfId="0" applyFont="1" applyFill="1" applyBorder="1" applyAlignment="1">
      <alignment horizontal="right" vertical="top" wrapText="1"/>
    </xf>
    <xf numFmtId="3" fontId="10" fillId="5" borderId="1" xfId="0" applyNumberFormat="1" applyFont="1" applyFill="1" applyBorder="1" applyAlignment="1">
      <alignment vertical="top" wrapText="1"/>
    </xf>
    <xf numFmtId="0" fontId="10" fillId="5" borderId="1" xfId="0" applyFont="1" applyFill="1" applyBorder="1" applyAlignment="1">
      <alignment horizontal="center" vertical="top" wrapText="1"/>
    </xf>
    <xf numFmtId="4" fontId="10" fillId="5" borderId="1" xfId="0" applyNumberFormat="1" applyFont="1" applyFill="1" applyBorder="1" applyAlignment="1">
      <alignment vertical="top" wrapText="1"/>
    </xf>
    <xf numFmtId="0" fontId="10" fillId="5" borderId="0" xfId="0" applyFont="1" applyFill="1" applyAlignment="1">
      <alignment vertical="top"/>
    </xf>
    <xf numFmtId="3" fontId="11" fillId="5" borderId="3" xfId="0" applyNumberFormat="1" applyFont="1" applyFill="1" applyBorder="1" applyAlignment="1">
      <alignment vertical="center" wrapText="1"/>
    </xf>
    <xf numFmtId="0" fontId="22" fillId="7" borderId="0" xfId="0" applyFont="1" applyFill="1" applyAlignment="1">
      <alignment horizontal="right" vertical="center"/>
    </xf>
    <xf numFmtId="0" fontId="22" fillId="7" borderId="0" xfId="0" applyFont="1" applyFill="1" applyAlignment="1">
      <alignment vertical="center"/>
    </xf>
    <xf numFmtId="0" fontId="9" fillId="5" borderId="2" xfId="0" applyFont="1" applyFill="1" applyBorder="1" applyAlignment="1">
      <alignment horizontal="right" vertical="top" wrapText="1"/>
    </xf>
    <xf numFmtId="3" fontId="9" fillId="5" borderId="2" xfId="0" applyNumberFormat="1" applyFont="1" applyFill="1" applyBorder="1" applyAlignment="1">
      <alignment vertical="top" wrapText="1"/>
    </xf>
    <xf numFmtId="0" fontId="9" fillId="5" borderId="2" xfId="0" applyFont="1" applyFill="1" applyBorder="1" applyAlignment="1">
      <alignment horizontal="center" vertical="top" wrapText="1"/>
    </xf>
    <xf numFmtId="4" fontId="9" fillId="5" borderId="2" xfId="0" applyNumberFormat="1" applyFont="1" applyFill="1" applyBorder="1" applyAlignment="1">
      <alignment vertical="top" wrapText="1"/>
    </xf>
    <xf numFmtId="0" fontId="9" fillId="5" borderId="11" xfId="0" applyFont="1" applyFill="1" applyBorder="1" applyAlignment="1">
      <alignment horizontal="right" vertical="top" wrapText="1"/>
    </xf>
    <xf numFmtId="3" fontId="9" fillId="5" borderId="11" xfId="0" applyNumberFormat="1" applyFont="1" applyFill="1" applyBorder="1" applyAlignment="1">
      <alignment vertical="top" wrapText="1"/>
    </xf>
    <xf numFmtId="0" fontId="9" fillId="5" borderId="11" xfId="0" applyFont="1" applyFill="1" applyBorder="1" applyAlignment="1">
      <alignment horizontal="center" vertical="top" wrapText="1"/>
    </xf>
    <xf numFmtId="4" fontId="9" fillId="5" borderId="11" xfId="0" applyNumberFormat="1" applyFont="1" applyFill="1" applyBorder="1" applyAlignment="1">
      <alignment vertical="top" wrapText="1"/>
    </xf>
    <xf numFmtId="4" fontId="9" fillId="5" borderId="11" xfId="0" applyNumberFormat="1" applyFont="1" applyFill="1" applyBorder="1" applyAlignment="1">
      <alignment horizontal="right" vertical="top" wrapText="1"/>
    </xf>
    <xf numFmtId="165" fontId="9" fillId="5" borderId="11" xfId="6" applyNumberFormat="1" applyFont="1" applyFill="1" applyBorder="1" applyAlignment="1">
      <alignment horizontal="right" vertical="top" wrapText="1"/>
    </xf>
    <xf numFmtId="0" fontId="11" fillId="5" borderId="11" xfId="0" applyFont="1" applyFill="1" applyBorder="1" applyAlignment="1">
      <alignment horizontal="center" vertical="top" wrapText="1"/>
    </xf>
    <xf numFmtId="165" fontId="11" fillId="5" borderId="11" xfId="6" applyNumberFormat="1" applyFont="1" applyFill="1" applyBorder="1" applyAlignment="1">
      <alignment horizontal="right" vertical="top" wrapText="1"/>
    </xf>
    <xf numFmtId="0" fontId="11" fillId="5" borderId="3" xfId="0" applyFont="1" applyFill="1" applyBorder="1" applyAlignment="1">
      <alignment horizontal="center" vertical="top" wrapText="1"/>
    </xf>
    <xf numFmtId="0" fontId="9" fillId="5" borderId="11" xfId="0" applyFont="1" applyFill="1" applyBorder="1" applyAlignment="1">
      <alignment horizontal="right" vertical="top"/>
    </xf>
    <xf numFmtId="3" fontId="9" fillId="5" borderId="3" xfId="0" applyNumberFormat="1" applyFont="1" applyFill="1" applyBorder="1" applyAlignment="1">
      <alignment vertical="top" wrapText="1"/>
    </xf>
    <xf numFmtId="3" fontId="10" fillId="5" borderId="3" xfId="0" applyNumberFormat="1" applyFont="1" applyFill="1" applyBorder="1" applyAlignment="1">
      <alignment horizontal="center" vertical="top" wrapText="1"/>
    </xf>
    <xf numFmtId="4" fontId="9" fillId="5" borderId="3" xfId="6" applyNumberFormat="1" applyFont="1" applyFill="1" applyBorder="1" applyAlignment="1">
      <alignment vertical="top" wrapText="1"/>
    </xf>
    <xf numFmtId="49" fontId="15" fillId="5" borderId="0" xfId="0" applyNumberFormat="1" applyFont="1" applyFill="1" applyAlignment="1">
      <alignment vertical="top"/>
    </xf>
    <xf numFmtId="3" fontId="9" fillId="5" borderId="0" xfId="0" applyNumberFormat="1" applyFont="1" applyFill="1" applyAlignment="1">
      <alignment vertical="top"/>
    </xf>
    <xf numFmtId="0" fontId="9" fillId="5" borderId="2" xfId="0" applyFont="1" applyFill="1" applyBorder="1" applyAlignment="1">
      <alignment horizontal="right" vertical="top"/>
    </xf>
    <xf numFmtId="3" fontId="10" fillId="5" borderId="2" xfId="0" applyNumberFormat="1" applyFont="1" applyFill="1" applyBorder="1" applyAlignment="1">
      <alignment horizontal="center" vertical="top" wrapText="1"/>
    </xf>
    <xf numFmtId="4" fontId="9" fillId="5" borderId="2" xfId="6" applyNumberFormat="1" applyFont="1" applyFill="1" applyBorder="1" applyAlignment="1">
      <alignment vertical="top" wrapText="1"/>
    </xf>
    <xf numFmtId="3" fontId="10" fillId="5" borderId="11" xfId="0" applyNumberFormat="1" applyFont="1" applyFill="1" applyBorder="1" applyAlignment="1">
      <alignment horizontal="center" vertical="top" wrapText="1"/>
    </xf>
    <xf numFmtId="4" fontId="9" fillId="5" borderId="11" xfId="6" applyNumberFormat="1" applyFont="1" applyFill="1" applyBorder="1" applyAlignment="1">
      <alignment vertical="top" wrapText="1"/>
    </xf>
    <xf numFmtId="0" fontId="9" fillId="5" borderId="3" xfId="0" applyFont="1" applyFill="1" applyBorder="1" applyAlignment="1">
      <alignment horizontal="right" vertical="top"/>
    </xf>
    <xf numFmtId="3" fontId="9" fillId="5" borderId="11" xfId="0" applyNumberFormat="1" applyFont="1" applyFill="1" applyBorder="1" applyAlignment="1">
      <alignment vertical="top"/>
    </xf>
    <xf numFmtId="3" fontId="11" fillId="5" borderId="3" xfId="0" applyNumberFormat="1" applyFont="1" applyFill="1" applyBorder="1" applyAlignment="1">
      <alignment vertical="top" wrapText="1"/>
    </xf>
    <xf numFmtId="3" fontId="11" fillId="5" borderId="2" xfId="0" applyNumberFormat="1" applyFont="1" applyFill="1" applyBorder="1" applyAlignment="1">
      <alignment vertical="top" wrapText="1"/>
    </xf>
    <xf numFmtId="0" fontId="9" fillId="5" borderId="11" xfId="0" applyFont="1" applyFill="1" applyBorder="1" applyAlignment="1">
      <alignment vertical="top"/>
    </xf>
    <xf numFmtId="0" fontId="18" fillId="5" borderId="0" xfId="0" applyFont="1" applyFill="1" applyAlignment="1">
      <alignment vertical="top"/>
    </xf>
    <xf numFmtId="0" fontId="11" fillId="5" borderId="2" xfId="0" applyFont="1" applyFill="1" applyBorder="1" applyAlignment="1">
      <alignment horizontal="right" vertical="top" wrapText="1"/>
    </xf>
    <xf numFmtId="0" fontId="11" fillId="5" borderId="2" xfId="0" applyFont="1" applyFill="1" applyBorder="1" applyAlignment="1">
      <alignment horizontal="center" vertical="top" wrapText="1"/>
    </xf>
    <xf numFmtId="4" fontId="11" fillId="5" borderId="2" xfId="0" applyNumberFormat="1" applyFont="1" applyFill="1" applyBorder="1" applyAlignment="1">
      <alignment vertical="top" wrapText="1"/>
    </xf>
    <xf numFmtId="0" fontId="11" fillId="5" borderId="3" xfId="0" applyFont="1" applyFill="1" applyBorder="1" applyAlignment="1">
      <alignment horizontal="right" vertical="top" wrapText="1"/>
    </xf>
    <xf numFmtId="4" fontId="11" fillId="5" borderId="3" xfId="0" applyNumberFormat="1" applyFont="1" applyFill="1" applyBorder="1" applyAlignment="1">
      <alignment vertical="top" wrapText="1"/>
    </xf>
    <xf numFmtId="0" fontId="10" fillId="5" borderId="1" xfId="0" applyFont="1" applyFill="1" applyBorder="1" applyAlignment="1">
      <alignment vertical="top" wrapText="1"/>
    </xf>
    <xf numFmtId="0" fontId="10" fillId="5" borderId="3" xfId="0" applyFont="1" applyFill="1" applyBorder="1" applyAlignment="1">
      <alignment horizontal="right" vertical="top" wrapText="1"/>
    </xf>
    <xf numFmtId="0" fontId="10" fillId="5" borderId="3" xfId="0" applyFont="1" applyFill="1" applyBorder="1" applyAlignment="1">
      <alignment horizontal="center" vertical="top" wrapText="1"/>
    </xf>
    <xf numFmtId="4" fontId="9" fillId="5" borderId="3" xfId="0" applyNumberFormat="1" applyFont="1" applyFill="1" applyBorder="1" applyAlignment="1">
      <alignment vertical="top" wrapText="1"/>
    </xf>
    <xf numFmtId="0" fontId="9" fillId="5" borderId="3" xfId="0" applyFont="1" applyFill="1" applyBorder="1" applyAlignment="1">
      <alignment horizontal="right" vertical="top" wrapText="1"/>
    </xf>
    <xf numFmtId="0" fontId="9" fillId="5" borderId="3" xfId="0" applyFont="1" applyFill="1" applyBorder="1" applyAlignment="1">
      <alignment horizontal="center" vertical="top" wrapText="1"/>
    </xf>
    <xf numFmtId="3" fontId="11" fillId="5" borderId="2" xfId="0" applyNumberFormat="1" applyFont="1" applyFill="1" applyBorder="1" applyAlignment="1">
      <alignment vertical="top"/>
    </xf>
    <xf numFmtId="0" fontId="10" fillId="5" borderId="2" xfId="0" applyFont="1" applyFill="1" applyBorder="1" applyAlignment="1">
      <alignment horizontal="right" vertical="top" wrapText="1"/>
    </xf>
    <xf numFmtId="3" fontId="10" fillId="5" borderId="2" xfId="0" applyNumberFormat="1" applyFont="1" applyFill="1" applyBorder="1" applyAlignment="1">
      <alignment vertical="top" wrapText="1"/>
    </xf>
    <xf numFmtId="0" fontId="10" fillId="5" borderId="2" xfId="0" applyFont="1" applyFill="1" applyBorder="1" applyAlignment="1">
      <alignment horizontal="center" vertical="top" wrapText="1"/>
    </xf>
    <xf numFmtId="4" fontId="10" fillId="5" borderId="2" xfId="0" applyNumberFormat="1" applyFont="1" applyFill="1" applyBorder="1" applyAlignment="1">
      <alignment vertical="top" wrapText="1"/>
    </xf>
    <xf numFmtId="3" fontId="10" fillId="5" borderId="3" xfId="0" applyNumberFormat="1" applyFont="1" applyFill="1" applyBorder="1" applyAlignment="1">
      <alignment vertical="top" wrapText="1"/>
    </xf>
    <xf numFmtId="4" fontId="10" fillId="5" borderId="3" xfId="0" applyNumberFormat="1" applyFont="1" applyFill="1" applyBorder="1" applyAlignment="1">
      <alignment vertical="top" wrapText="1"/>
    </xf>
    <xf numFmtId="3" fontId="9" fillId="5" borderId="2" xfId="0" applyNumberFormat="1" applyFont="1" applyFill="1" applyBorder="1" applyAlignment="1">
      <alignment vertical="top"/>
    </xf>
    <xf numFmtId="0" fontId="11" fillId="5" borderId="3" xfId="0" applyFont="1" applyFill="1" applyBorder="1" applyAlignment="1">
      <alignment horizontal="right" vertical="center" wrapText="1"/>
    </xf>
    <xf numFmtId="0" fontId="11" fillId="5" borderId="3" xfId="0" applyFont="1" applyFill="1" applyBorder="1" applyAlignment="1">
      <alignment horizontal="center" vertical="center" wrapText="1"/>
    </xf>
    <xf numFmtId="3" fontId="11" fillId="7" borderId="1" xfId="0" applyNumberFormat="1" applyFont="1" applyFill="1" applyBorder="1" applyAlignment="1">
      <alignment vertical="center" wrapText="1"/>
    </xf>
    <xf numFmtId="168" fontId="9" fillId="5" borderId="1" xfId="0" applyNumberFormat="1" applyFont="1" applyFill="1" applyBorder="1" applyAlignment="1">
      <alignment vertical="center" wrapText="1"/>
    </xf>
    <xf numFmtId="168" fontId="11" fillId="7" borderId="1" xfId="0" applyNumberFormat="1" applyFont="1" applyFill="1" applyBorder="1" applyAlignment="1">
      <alignment vertical="center" wrapText="1"/>
    </xf>
    <xf numFmtId="168" fontId="9" fillId="5" borderId="11" xfId="0" applyNumberFormat="1" applyFont="1" applyFill="1" applyBorder="1" applyAlignment="1">
      <alignment vertical="center" wrapText="1"/>
    </xf>
    <xf numFmtId="0" fontId="9" fillId="5" borderId="3" xfId="0" applyFont="1" applyFill="1" applyBorder="1" applyAlignment="1">
      <alignment horizontal="center" vertical="center" wrapText="1"/>
    </xf>
    <xf numFmtId="168" fontId="9" fillId="5" borderId="3" xfId="0" applyNumberFormat="1" applyFont="1" applyFill="1" applyBorder="1" applyAlignment="1">
      <alignment vertical="center" wrapText="1"/>
    </xf>
    <xf numFmtId="168" fontId="9" fillId="5" borderId="2" xfId="0" quotePrefix="1" applyNumberFormat="1" applyFont="1" applyFill="1" applyBorder="1" applyAlignment="1">
      <alignment horizontal="right" vertical="top" wrapText="1"/>
    </xf>
    <xf numFmtId="168" fontId="9" fillId="5" borderId="11" xfId="0" quotePrefix="1" applyNumberFormat="1" applyFont="1" applyFill="1" applyBorder="1" applyAlignment="1">
      <alignment horizontal="right" vertical="top" wrapText="1"/>
    </xf>
    <xf numFmtId="10" fontId="9" fillId="5" borderId="11" xfId="6" applyNumberFormat="1" applyFont="1" applyFill="1" applyBorder="1" applyAlignment="1">
      <alignment horizontal="right" vertical="top" wrapText="1"/>
    </xf>
    <xf numFmtId="0" fontId="11" fillId="7" borderId="1" xfId="0" applyFont="1" applyFill="1" applyBorder="1" applyAlignment="1">
      <alignment horizontal="center" vertical="top" wrapText="1"/>
    </xf>
    <xf numFmtId="0" fontId="11" fillId="9" borderId="1" xfId="0" applyFont="1" applyFill="1" applyBorder="1" applyAlignment="1">
      <alignment horizontal="center" vertical="top" wrapText="1"/>
    </xf>
    <xf numFmtId="168" fontId="11" fillId="9" borderId="1" xfId="0" quotePrefix="1" applyNumberFormat="1" applyFont="1" applyFill="1" applyBorder="1" applyAlignment="1">
      <alignment horizontal="right" vertical="top" wrapText="1"/>
    </xf>
    <xf numFmtId="49" fontId="27" fillId="5" borderId="0" xfId="0" applyNumberFormat="1" applyFont="1" applyFill="1" applyAlignment="1">
      <alignment vertical="top"/>
    </xf>
    <xf numFmtId="3" fontId="11" fillId="5" borderId="0" xfId="0" applyNumberFormat="1" applyFont="1" applyFill="1" applyAlignment="1">
      <alignment vertical="top"/>
    </xf>
    <xf numFmtId="0" fontId="11" fillId="5" borderId="0" xfId="0" applyFont="1" applyFill="1" applyAlignment="1">
      <alignment horizontal="center" vertical="top"/>
    </xf>
    <xf numFmtId="0" fontId="11" fillId="5" borderId="0" xfId="0" applyFont="1" applyFill="1" applyAlignment="1">
      <alignment horizontal="center" vertical="top" wrapText="1"/>
    </xf>
    <xf numFmtId="0" fontId="9" fillId="5" borderId="1" xfId="0" applyFont="1" applyFill="1" applyBorder="1" applyAlignment="1">
      <alignment horizontal="right" vertical="top" wrapText="1"/>
    </xf>
    <xf numFmtId="3" fontId="9" fillId="5" borderId="1" xfId="0" applyNumberFormat="1" applyFont="1" applyFill="1" applyBorder="1" applyAlignment="1">
      <alignment vertical="top" wrapText="1"/>
    </xf>
    <xf numFmtId="0" fontId="9" fillId="9" borderId="3" xfId="0" applyFont="1" applyFill="1" applyBorder="1" applyAlignment="1">
      <alignment horizontal="right" vertical="top" wrapText="1"/>
    </xf>
    <xf numFmtId="0" fontId="11" fillId="7" borderId="2" xfId="0" applyFont="1" applyFill="1" applyBorder="1" applyAlignment="1">
      <alignment horizontal="right" vertical="top" wrapText="1"/>
    </xf>
    <xf numFmtId="165" fontId="9" fillId="5" borderId="11" xfId="6" applyNumberFormat="1" applyFont="1" applyFill="1" applyBorder="1" applyAlignment="1">
      <alignment vertical="top" wrapText="1"/>
    </xf>
    <xf numFmtId="9" fontId="9" fillId="5" borderId="3" xfId="6" applyFont="1" applyFill="1" applyBorder="1" applyAlignment="1">
      <alignment vertical="top" wrapText="1"/>
    </xf>
    <xf numFmtId="49" fontId="11" fillId="9" borderId="2" xfId="0" applyNumberFormat="1" applyFont="1" applyFill="1" applyBorder="1" applyAlignment="1">
      <alignment horizontal="right" vertical="top" wrapText="1"/>
    </xf>
    <xf numFmtId="49" fontId="11" fillId="9" borderId="2" xfId="0" applyNumberFormat="1" applyFont="1" applyFill="1" applyBorder="1" applyAlignment="1">
      <alignment vertical="top" wrapText="1"/>
    </xf>
    <xf numFmtId="49" fontId="11" fillId="9" borderId="2" xfId="0" applyNumberFormat="1" applyFont="1" applyFill="1" applyBorder="1" applyAlignment="1">
      <alignment horizontal="center" vertical="top" wrapText="1"/>
    </xf>
    <xf numFmtId="165" fontId="9" fillId="5" borderId="2" xfId="6" applyNumberFormat="1" applyFont="1" applyFill="1" applyBorder="1" applyAlignment="1">
      <alignment vertical="top" wrapText="1"/>
    </xf>
    <xf numFmtId="0" fontId="10" fillId="5" borderId="11" xfId="0" applyFont="1" applyFill="1" applyBorder="1" applyAlignment="1">
      <alignment horizontal="center" vertical="top" wrapText="1"/>
    </xf>
    <xf numFmtId="0" fontId="11" fillId="9" borderId="1" xfId="0" applyFont="1" applyFill="1" applyBorder="1" applyAlignment="1">
      <alignment horizontal="center" vertical="top"/>
    </xf>
    <xf numFmtId="1" fontId="11" fillId="9" borderId="1" xfId="0" applyNumberFormat="1" applyFont="1" applyFill="1" applyBorder="1" applyAlignment="1">
      <alignment horizontal="center" vertical="top"/>
    </xf>
    <xf numFmtId="3" fontId="9" fillId="5" borderId="11" xfId="0" applyNumberFormat="1" applyFont="1" applyFill="1" applyBorder="1" applyAlignment="1">
      <alignment horizontal="center" vertical="top"/>
    </xf>
    <xf numFmtId="3" fontId="9" fillId="5" borderId="3" xfId="0" applyNumberFormat="1" applyFont="1" applyFill="1" applyBorder="1" applyAlignment="1">
      <alignment horizontal="center" vertical="top"/>
    </xf>
    <xf numFmtId="0" fontId="11" fillId="9" borderId="1" xfId="0" applyFont="1" applyFill="1" applyBorder="1" applyAlignment="1">
      <alignment vertical="top"/>
    </xf>
    <xf numFmtId="0" fontId="9" fillId="5" borderId="2" xfId="0" applyFont="1" applyFill="1" applyBorder="1" applyAlignment="1">
      <alignment vertical="top"/>
    </xf>
    <xf numFmtId="0" fontId="9" fillId="5" borderId="2" xfId="0" applyFont="1" applyFill="1" applyBorder="1" applyAlignment="1">
      <alignment horizontal="center" vertical="top"/>
    </xf>
    <xf numFmtId="0" fontId="9" fillId="5" borderId="11" xfId="0" applyFont="1" applyFill="1" applyBorder="1" applyAlignment="1">
      <alignment horizontal="center" vertical="top"/>
    </xf>
    <xf numFmtId="0" fontId="9" fillId="5" borderId="3" xfId="0" applyFont="1" applyFill="1" applyBorder="1" applyAlignment="1">
      <alignment vertical="top"/>
    </xf>
    <xf numFmtId="0" fontId="9" fillId="5" borderId="3" xfId="0" applyFont="1" applyFill="1" applyBorder="1" applyAlignment="1">
      <alignment horizontal="center" vertical="top"/>
    </xf>
    <xf numFmtId="10" fontId="9" fillId="5" borderId="11" xfId="0" applyNumberFormat="1" applyFont="1" applyFill="1" applyBorder="1" applyAlignment="1">
      <alignment vertical="top" wrapText="1"/>
    </xf>
    <xf numFmtId="10" fontId="9" fillId="5" borderId="3" xfId="0" applyNumberFormat="1" applyFont="1" applyFill="1" applyBorder="1" applyAlignment="1">
      <alignment vertical="top" wrapText="1"/>
    </xf>
    <xf numFmtId="0" fontId="16" fillId="5" borderId="0" xfId="0" applyFont="1" applyFill="1" applyAlignment="1">
      <alignment vertical="top"/>
    </xf>
    <xf numFmtId="3" fontId="17" fillId="5" borderId="0" xfId="0" applyNumberFormat="1" applyFont="1" applyFill="1" applyAlignment="1">
      <alignment vertical="top"/>
    </xf>
    <xf numFmtId="3" fontId="9" fillId="5" borderId="3" xfId="0" applyNumberFormat="1" applyFont="1" applyFill="1" applyBorder="1" applyAlignment="1">
      <alignment vertical="top"/>
    </xf>
    <xf numFmtId="4" fontId="13" fillId="5" borderId="2" xfId="0" applyNumberFormat="1" applyFont="1" applyFill="1" applyBorder="1" applyAlignment="1" applyProtection="1">
      <alignment vertical="top" wrapText="1"/>
      <protection locked="0"/>
    </xf>
    <xf numFmtId="4" fontId="9" fillId="5" borderId="2" xfId="0" applyNumberFormat="1" applyFont="1" applyFill="1" applyBorder="1" applyAlignment="1" applyProtection="1">
      <alignment vertical="top"/>
      <protection locked="0"/>
    </xf>
    <xf numFmtId="4" fontId="13" fillId="5" borderId="11" xfId="0" applyNumberFormat="1" applyFont="1" applyFill="1" applyBorder="1" applyAlignment="1" applyProtection="1">
      <alignment vertical="top" wrapText="1"/>
      <protection locked="0"/>
    </xf>
    <xf numFmtId="4" fontId="9" fillId="5" borderId="11" xfId="0" applyNumberFormat="1" applyFont="1" applyFill="1" applyBorder="1" applyAlignment="1" applyProtection="1">
      <alignment vertical="top"/>
      <protection locked="0"/>
    </xf>
    <xf numFmtId="4" fontId="13" fillId="5" borderId="3" xfId="0" applyNumberFormat="1" applyFont="1" applyFill="1" applyBorder="1" applyAlignment="1" applyProtection="1">
      <alignment vertical="top" wrapText="1"/>
      <protection locked="0"/>
    </xf>
    <xf numFmtId="4" fontId="9" fillId="5" borderId="3" xfId="0" applyNumberFormat="1" applyFont="1" applyFill="1" applyBorder="1" applyAlignment="1" applyProtection="1">
      <alignment vertical="top"/>
      <protection locked="0"/>
    </xf>
    <xf numFmtId="0" fontId="9" fillId="5" borderId="1" xfId="0" applyFont="1" applyFill="1" applyBorder="1" applyAlignment="1">
      <alignment vertical="top" wrapText="1"/>
    </xf>
    <xf numFmtId="0" fontId="9" fillId="5" borderId="2" xfId="0" applyFont="1" applyFill="1" applyBorder="1" applyAlignment="1" applyProtection="1">
      <alignment vertical="top"/>
      <protection hidden="1"/>
    </xf>
    <xf numFmtId="4" fontId="9" fillId="5" borderId="2" xfId="0" applyNumberFormat="1" applyFont="1" applyFill="1" applyBorder="1" applyAlignment="1" applyProtection="1">
      <alignment vertical="top"/>
      <protection hidden="1"/>
    </xf>
    <xf numFmtId="9" fontId="9" fillId="5" borderId="2" xfId="6" applyFont="1" applyFill="1" applyBorder="1" applyAlignment="1" applyProtection="1">
      <alignment vertical="top"/>
      <protection hidden="1"/>
    </xf>
    <xf numFmtId="4" fontId="9" fillId="5" borderId="2" xfId="0" applyNumberFormat="1" applyFont="1" applyFill="1" applyBorder="1" applyAlignment="1">
      <alignment horizontal="center" vertical="top" wrapText="1"/>
    </xf>
    <xf numFmtId="0" fontId="9" fillId="5" borderId="11" xfId="0" applyFont="1" applyFill="1" applyBorder="1" applyAlignment="1" applyProtection="1">
      <alignment vertical="top"/>
      <protection hidden="1"/>
    </xf>
    <xf numFmtId="4" fontId="9" fillId="5" borderId="11" xfId="0" applyNumberFormat="1" applyFont="1" applyFill="1" applyBorder="1" applyAlignment="1" applyProtection="1">
      <alignment vertical="top"/>
      <protection hidden="1"/>
    </xf>
    <xf numFmtId="9" fontId="9" fillId="5" borderId="11" xfId="6" applyFont="1" applyFill="1" applyBorder="1" applyAlignment="1" applyProtection="1">
      <alignment vertical="top"/>
      <protection hidden="1"/>
    </xf>
    <xf numFmtId="4" fontId="9" fillId="5" borderId="11" xfId="0" applyNumberFormat="1" applyFont="1" applyFill="1" applyBorder="1" applyAlignment="1">
      <alignment horizontal="center" vertical="top" wrapText="1"/>
    </xf>
    <xf numFmtId="0" fontId="9" fillId="5" borderId="3" xfId="0" applyFont="1" applyFill="1" applyBorder="1" applyAlignment="1" applyProtection="1">
      <alignment vertical="top"/>
      <protection hidden="1"/>
    </xf>
    <xf numFmtId="4" fontId="9" fillId="5" borderId="3" xfId="0" applyNumberFormat="1" applyFont="1" applyFill="1" applyBorder="1" applyAlignment="1" applyProtection="1">
      <alignment vertical="top"/>
      <protection hidden="1"/>
    </xf>
    <xf numFmtId="9" fontId="9" fillId="5" borderId="3" xfId="6" applyFont="1" applyFill="1" applyBorder="1" applyAlignment="1" applyProtection="1">
      <alignment vertical="top"/>
      <protection hidden="1"/>
    </xf>
    <xf numFmtId="4" fontId="9" fillId="5" borderId="3" xfId="0" applyNumberFormat="1" applyFont="1" applyFill="1" applyBorder="1" applyAlignment="1">
      <alignment horizontal="center" vertical="top" wrapText="1"/>
    </xf>
    <xf numFmtId="0" fontId="11" fillId="10" borderId="1" xfId="0" applyFont="1" applyFill="1" applyBorder="1" applyAlignment="1">
      <alignment horizontal="right" vertical="top"/>
    </xf>
    <xf numFmtId="0" fontId="11" fillId="10" borderId="10" xfId="0" applyFont="1" applyFill="1" applyBorder="1" applyAlignment="1">
      <alignment vertical="top"/>
    </xf>
    <xf numFmtId="4" fontId="11" fillId="10" borderId="9" xfId="0" applyNumberFormat="1" applyFont="1" applyFill="1" applyBorder="1" applyAlignment="1">
      <alignment vertical="top"/>
    </xf>
    <xf numFmtId="4" fontId="11" fillId="10" borderId="9" xfId="0" applyNumberFormat="1" applyFont="1" applyFill="1" applyBorder="1" applyAlignment="1">
      <alignment horizontal="center" vertical="top"/>
    </xf>
    <xf numFmtId="4" fontId="11" fillId="10" borderId="7" xfId="0" applyNumberFormat="1" applyFont="1" applyFill="1" applyBorder="1" applyAlignment="1">
      <alignment vertical="top"/>
    </xf>
    <xf numFmtId="4" fontId="11" fillId="6" borderId="10" xfId="0" applyNumberFormat="1" applyFont="1" applyFill="1" applyBorder="1" applyAlignment="1">
      <alignment vertical="top"/>
    </xf>
    <xf numFmtId="4" fontId="11" fillId="6" borderId="9" xfId="0" applyNumberFormat="1" applyFont="1" applyFill="1" applyBorder="1" applyAlignment="1">
      <alignment vertical="top"/>
    </xf>
    <xf numFmtId="4" fontId="11" fillId="6" borderId="7" xfId="0" applyNumberFormat="1" applyFont="1" applyFill="1" applyBorder="1" applyAlignment="1">
      <alignment vertical="top"/>
    </xf>
    <xf numFmtId="0" fontId="9" fillId="6" borderId="2" xfId="0" applyFont="1" applyFill="1" applyBorder="1" applyAlignment="1">
      <alignment horizontal="right" vertical="top"/>
    </xf>
    <xf numFmtId="0" fontId="9" fillId="6" borderId="2" xfId="0" applyFont="1" applyFill="1" applyBorder="1" applyAlignment="1">
      <alignment vertical="top"/>
    </xf>
    <xf numFmtId="4" fontId="9" fillId="5" borderId="2" xfId="0" applyNumberFormat="1" applyFont="1" applyFill="1" applyBorder="1" applyAlignment="1">
      <alignment horizontal="right" vertical="top"/>
    </xf>
    <xf numFmtId="0" fontId="9" fillId="6" borderId="11" xfId="0" applyFont="1" applyFill="1" applyBorder="1" applyAlignment="1">
      <alignment horizontal="right" vertical="top"/>
    </xf>
    <xf numFmtId="0" fontId="9" fillId="6" borderId="11" xfId="0" applyFont="1" applyFill="1" applyBorder="1" applyAlignment="1">
      <alignment vertical="top"/>
    </xf>
    <xf numFmtId="4" fontId="9" fillId="6" borderId="11" xfId="0" applyNumberFormat="1" applyFont="1" applyFill="1" applyBorder="1" applyAlignment="1">
      <alignment horizontal="right" vertical="top"/>
    </xf>
    <xf numFmtId="0" fontId="11" fillId="6" borderId="3" xfId="0" applyFont="1" applyFill="1" applyBorder="1" applyAlignment="1">
      <alignment horizontal="right" vertical="top"/>
    </xf>
    <xf numFmtId="0" fontId="11" fillId="6" borderId="3" xfId="0" applyFont="1" applyFill="1" applyBorder="1" applyAlignment="1">
      <alignment vertical="top"/>
    </xf>
    <xf numFmtId="4" fontId="11" fillId="6" borderId="3" xfId="0" applyNumberFormat="1" applyFont="1" applyFill="1" applyBorder="1" applyAlignment="1">
      <alignment horizontal="right" vertical="top"/>
    </xf>
    <xf numFmtId="0" fontId="9" fillId="14" borderId="2" xfId="0" applyFont="1" applyFill="1" applyBorder="1" applyAlignment="1">
      <alignment horizontal="right" vertical="top"/>
    </xf>
    <xf numFmtId="0" fontId="9" fillId="14" borderId="2" xfId="0" applyFont="1" applyFill="1" applyBorder="1" applyAlignment="1">
      <alignment vertical="top"/>
    </xf>
    <xf numFmtId="4" fontId="9" fillId="3" borderId="2" xfId="0" applyNumberFormat="1" applyFont="1" applyFill="1" applyBorder="1" applyAlignment="1">
      <alignment horizontal="right" vertical="top"/>
    </xf>
    <xf numFmtId="0" fontId="11" fillId="3" borderId="0" xfId="0" applyFont="1" applyFill="1" applyAlignment="1">
      <alignment vertical="top"/>
    </xf>
    <xf numFmtId="0" fontId="9" fillId="14" borderId="11" xfId="0" applyFont="1" applyFill="1" applyBorder="1" applyAlignment="1">
      <alignment horizontal="right" vertical="top"/>
    </xf>
    <xf numFmtId="0" fontId="9" fillId="14" borderId="11" xfId="0" applyFont="1" applyFill="1" applyBorder="1" applyAlignment="1">
      <alignment vertical="top"/>
    </xf>
    <xf numFmtId="4" fontId="9" fillId="14" borderId="11" xfId="0" applyNumberFormat="1" applyFont="1" applyFill="1" applyBorder="1" applyAlignment="1">
      <alignment horizontal="right" vertical="top"/>
    </xf>
    <xf numFmtId="0" fontId="11" fillId="14" borderId="3" xfId="0" applyFont="1" applyFill="1" applyBorder="1" applyAlignment="1">
      <alignment horizontal="right" vertical="top"/>
    </xf>
    <xf numFmtId="0" fontId="11" fillId="14" borderId="3" xfId="0" applyFont="1" applyFill="1" applyBorder="1" applyAlignment="1">
      <alignment vertical="top"/>
    </xf>
    <xf numFmtId="4" fontId="11" fillId="14" borderId="3" xfId="0" applyNumberFormat="1" applyFont="1" applyFill="1" applyBorder="1" applyAlignment="1">
      <alignment horizontal="right" vertical="top"/>
    </xf>
    <xf numFmtId="0" fontId="11" fillId="11" borderId="11" xfId="0" applyFont="1" applyFill="1" applyBorder="1" applyAlignment="1">
      <alignment horizontal="right" vertical="top"/>
    </xf>
    <xf numFmtId="0" fontId="11" fillId="11" borderId="11" xfId="0" applyFont="1" applyFill="1" applyBorder="1" applyAlignment="1">
      <alignment vertical="top"/>
    </xf>
    <xf numFmtId="4" fontId="11" fillId="11" borderId="11" xfId="0" applyNumberFormat="1" applyFont="1" applyFill="1" applyBorder="1" applyAlignment="1">
      <alignment vertical="top"/>
    </xf>
    <xf numFmtId="0" fontId="11" fillId="7" borderId="0" xfId="0" applyFont="1" applyFill="1" applyAlignment="1">
      <alignment vertical="top"/>
    </xf>
    <xf numFmtId="0" fontId="11" fillId="11" borderId="3" xfId="0" applyFont="1" applyFill="1" applyBorder="1" applyAlignment="1">
      <alignment horizontal="right" vertical="top"/>
    </xf>
    <xf numFmtId="0" fontId="11" fillId="11" borderId="3" xfId="0" applyFont="1" applyFill="1" applyBorder="1" applyAlignment="1">
      <alignment vertical="top"/>
    </xf>
    <xf numFmtId="4" fontId="11" fillId="11" borderId="3" xfId="0" applyNumberFormat="1" applyFont="1" applyFill="1" applyBorder="1" applyAlignment="1">
      <alignment vertical="top"/>
    </xf>
    <xf numFmtId="4" fontId="9" fillId="6" borderId="2" xfId="0" applyNumberFormat="1" applyFont="1" applyFill="1" applyBorder="1" applyAlignment="1">
      <alignment vertical="top"/>
    </xf>
    <xf numFmtId="4" fontId="11" fillId="6" borderId="3" xfId="0" applyNumberFormat="1" applyFont="1" applyFill="1" applyBorder="1" applyAlignment="1">
      <alignment vertical="top"/>
    </xf>
    <xf numFmtId="4" fontId="9" fillId="6" borderId="11" xfId="0" applyNumberFormat="1" applyFont="1" applyFill="1" applyBorder="1" applyAlignment="1">
      <alignment vertical="top"/>
    </xf>
    <xf numFmtId="0" fontId="11" fillId="12" borderId="2" xfId="0" applyFont="1" applyFill="1" applyBorder="1" applyAlignment="1">
      <alignment horizontal="right" vertical="top"/>
    </xf>
    <xf numFmtId="0" fontId="11" fillId="12" borderId="2" xfId="0" applyFont="1" applyFill="1" applyBorder="1" applyAlignment="1">
      <alignment vertical="top"/>
    </xf>
    <xf numFmtId="4" fontId="11" fillId="12" borderId="2" xfId="0" applyNumberFormat="1" applyFont="1" applyFill="1" applyBorder="1" applyAlignment="1">
      <alignment vertical="top"/>
    </xf>
    <xf numFmtId="0" fontId="11" fillId="9" borderId="0" xfId="0" applyFont="1" applyFill="1" applyAlignment="1">
      <alignment vertical="top"/>
    </xf>
    <xf numFmtId="0" fontId="11" fillId="12" borderId="3" xfId="0" applyFont="1" applyFill="1" applyBorder="1" applyAlignment="1">
      <alignment horizontal="right" vertical="top"/>
    </xf>
    <xf numFmtId="0" fontId="11" fillId="12" borderId="3" xfId="0" applyFont="1" applyFill="1" applyBorder="1" applyAlignment="1">
      <alignment vertical="top"/>
    </xf>
    <xf numFmtId="4" fontId="11" fillId="12" borderId="3" xfId="0" applyNumberFormat="1" applyFont="1" applyFill="1" applyBorder="1" applyAlignment="1">
      <alignment vertical="top"/>
    </xf>
    <xf numFmtId="4" fontId="11" fillId="5" borderId="2" xfId="0" applyNumberFormat="1" applyFont="1" applyFill="1" applyBorder="1" applyAlignment="1">
      <alignment horizontal="right" vertical="top" wrapText="1"/>
    </xf>
    <xf numFmtId="4" fontId="11" fillId="5" borderId="11" xfId="0" applyNumberFormat="1" applyFont="1" applyFill="1" applyBorder="1" applyAlignment="1">
      <alignment horizontal="right" vertical="top" wrapText="1"/>
    </xf>
    <xf numFmtId="4" fontId="9" fillId="2" borderId="11" xfId="0" applyNumberFormat="1" applyFont="1" applyFill="1" applyBorder="1" applyAlignment="1">
      <alignment vertical="top" wrapText="1"/>
    </xf>
    <xf numFmtId="0" fontId="18" fillId="5" borderId="2" xfId="0" applyFont="1" applyFill="1" applyBorder="1" applyAlignment="1">
      <alignment horizontal="right" vertical="top" wrapText="1"/>
    </xf>
    <xf numFmtId="0" fontId="18" fillId="5" borderId="2" xfId="0" applyFont="1" applyFill="1" applyBorder="1" applyAlignment="1">
      <alignment vertical="top"/>
    </xf>
    <xf numFmtId="0" fontId="18" fillId="5" borderId="2" xfId="0" applyFont="1" applyFill="1" applyBorder="1" applyAlignment="1">
      <alignment horizontal="center" vertical="top" wrapText="1"/>
    </xf>
    <xf numFmtId="0" fontId="10" fillId="5" borderId="3" xfId="0" applyFont="1" applyFill="1" applyBorder="1" applyAlignment="1">
      <alignment vertical="top"/>
    </xf>
    <xf numFmtId="3" fontId="11" fillId="9" borderId="1" xfId="0" applyNumberFormat="1" applyFont="1" applyFill="1" applyBorder="1" applyAlignment="1">
      <alignment vertical="top" wrapText="1"/>
    </xf>
    <xf numFmtId="4" fontId="11" fillId="9" borderId="1" xfId="0" applyNumberFormat="1" applyFont="1" applyFill="1" applyBorder="1" applyAlignment="1">
      <alignment vertical="top" wrapText="1"/>
    </xf>
    <xf numFmtId="0" fontId="11" fillId="7" borderId="1" xfId="0" applyFont="1" applyFill="1" applyBorder="1" applyAlignment="1">
      <alignment horizontal="right" vertical="top" wrapText="1"/>
    </xf>
    <xf numFmtId="4" fontId="11" fillId="7" borderId="1" xfId="0" applyNumberFormat="1" applyFont="1" applyFill="1" applyBorder="1" applyAlignment="1">
      <alignment vertical="top" wrapText="1"/>
    </xf>
    <xf numFmtId="0" fontId="11" fillId="7" borderId="0" xfId="0" applyFont="1" applyFill="1" applyAlignment="1">
      <alignment horizontal="center" vertical="top"/>
    </xf>
    <xf numFmtId="0" fontId="10" fillId="5" borderId="11" xfId="0" applyFont="1" applyFill="1" applyBorder="1" applyAlignment="1">
      <alignment horizontal="right" vertical="top" wrapText="1"/>
    </xf>
    <xf numFmtId="0" fontId="10" fillId="5" borderId="11" xfId="0" applyFont="1" applyFill="1" applyBorder="1" applyAlignment="1">
      <alignment vertical="top"/>
    </xf>
    <xf numFmtId="4" fontId="10" fillId="5" borderId="11" xfId="0" applyNumberFormat="1" applyFont="1" applyFill="1" applyBorder="1" applyAlignment="1">
      <alignment vertical="top" wrapText="1"/>
    </xf>
    <xf numFmtId="4" fontId="9" fillId="5" borderId="2" xfId="0" applyNumberFormat="1" applyFont="1" applyFill="1" applyBorder="1" applyAlignment="1" applyProtection="1">
      <alignment horizontal="center" vertical="top"/>
      <protection hidden="1"/>
    </xf>
    <xf numFmtId="4" fontId="9" fillId="5" borderId="11" xfId="0" applyNumberFormat="1" applyFont="1" applyFill="1" applyBorder="1" applyAlignment="1" applyProtection="1">
      <alignment horizontal="center" vertical="top"/>
      <protection hidden="1"/>
    </xf>
    <xf numFmtId="4" fontId="9" fillId="5" borderId="3" xfId="0" applyNumberFormat="1" applyFont="1" applyFill="1" applyBorder="1" applyAlignment="1" applyProtection="1">
      <alignment horizontal="center" vertical="top"/>
      <protection hidden="1"/>
    </xf>
    <xf numFmtId="9" fontId="9" fillId="5" borderId="2" xfId="0" applyNumberFormat="1" applyFont="1" applyFill="1" applyBorder="1" applyAlignment="1" applyProtection="1">
      <alignment vertical="top"/>
      <protection locked="0"/>
    </xf>
    <xf numFmtId="9" fontId="9" fillId="5" borderId="11" xfId="0" applyNumberFormat="1" applyFont="1" applyFill="1" applyBorder="1" applyAlignment="1" applyProtection="1">
      <alignment vertical="top"/>
      <protection locked="0"/>
    </xf>
    <xf numFmtId="9" fontId="9" fillId="5" borderId="3" xfId="0" applyNumberFormat="1" applyFont="1" applyFill="1" applyBorder="1" applyAlignment="1" applyProtection="1">
      <alignment vertical="top"/>
      <protection locked="0"/>
    </xf>
    <xf numFmtId="0" fontId="9" fillId="5" borderId="1" xfId="0" applyFont="1" applyFill="1" applyBorder="1" applyAlignment="1">
      <alignment horizontal="right" vertical="top"/>
    </xf>
    <xf numFmtId="0" fontId="9" fillId="5" borderId="1" xfId="0" applyFont="1" applyFill="1" applyBorder="1" applyAlignment="1" applyProtection="1">
      <alignment vertical="top"/>
      <protection hidden="1"/>
    </xf>
    <xf numFmtId="4" fontId="9" fillId="5" borderId="1" xfId="0" applyNumberFormat="1" applyFont="1" applyFill="1" applyBorder="1" applyAlignment="1" applyProtection="1">
      <alignment horizontal="center" vertical="top"/>
      <protection hidden="1"/>
    </xf>
    <xf numFmtId="0" fontId="11" fillId="5" borderId="11" xfId="0" applyFont="1" applyFill="1" applyBorder="1" applyAlignment="1">
      <alignment horizontal="right" vertical="top"/>
    </xf>
    <xf numFmtId="0" fontId="11" fillId="5" borderId="11" xfId="0" applyFont="1" applyFill="1" applyBorder="1" applyAlignment="1" applyProtection="1">
      <alignment vertical="top"/>
      <protection hidden="1"/>
    </xf>
    <xf numFmtId="3" fontId="11" fillId="7" borderId="1" xfId="0" applyNumberFormat="1" applyFont="1" applyFill="1" applyBorder="1" applyAlignment="1">
      <alignment vertical="top" wrapText="1"/>
    </xf>
    <xf numFmtId="168" fontId="9" fillId="5" borderId="2" xfId="0" applyNumberFormat="1" applyFont="1" applyFill="1" applyBorder="1" applyAlignment="1">
      <alignment vertical="top" wrapText="1"/>
    </xf>
    <xf numFmtId="168" fontId="9" fillId="5" borderId="3" xfId="0" applyNumberFormat="1" applyFont="1" applyFill="1" applyBorder="1" applyAlignment="1">
      <alignment vertical="top" wrapText="1"/>
    </xf>
    <xf numFmtId="0" fontId="9" fillId="5" borderId="1" xfId="0" applyFont="1" applyFill="1" applyBorder="1" applyAlignment="1">
      <alignment horizontal="center" vertical="top" wrapText="1"/>
    </xf>
    <xf numFmtId="168" fontId="9" fillId="5" borderId="1" xfId="0" applyNumberFormat="1" applyFont="1" applyFill="1" applyBorder="1" applyAlignment="1">
      <alignment vertical="top" wrapText="1"/>
    </xf>
    <xf numFmtId="168" fontId="9" fillId="5" borderId="11" xfId="0" applyNumberFormat="1" applyFont="1" applyFill="1" applyBorder="1" applyAlignment="1">
      <alignment vertical="top" wrapText="1"/>
    </xf>
    <xf numFmtId="4" fontId="9" fillId="5" borderId="11" xfId="0" applyNumberFormat="1" applyFont="1" applyFill="1" applyBorder="1" applyAlignment="1">
      <alignment horizontal="center" vertical="top"/>
    </xf>
    <xf numFmtId="3" fontId="9" fillId="9" borderId="11" xfId="0" applyNumberFormat="1" applyFont="1" applyFill="1" applyBorder="1" applyAlignment="1">
      <alignment horizontal="center" vertical="top"/>
    </xf>
    <xf numFmtId="9" fontId="9" fillId="5" borderId="11" xfId="6" applyFont="1" applyFill="1" applyBorder="1" applyAlignment="1">
      <alignment horizontal="center" vertical="top"/>
    </xf>
    <xf numFmtId="3" fontId="9" fillId="9" borderId="3" xfId="0" applyNumberFormat="1" applyFont="1" applyFill="1" applyBorder="1" applyAlignment="1">
      <alignment horizontal="center" vertical="top"/>
    </xf>
    <xf numFmtId="3" fontId="11" fillId="9" borderId="0" xfId="0" applyNumberFormat="1" applyFont="1" applyFill="1" applyAlignment="1">
      <alignment vertical="center"/>
    </xf>
    <xf numFmtId="49" fontId="27" fillId="9" borderId="0" xfId="0" applyNumberFormat="1" applyFont="1" applyFill="1" applyAlignment="1">
      <alignment vertical="center"/>
    </xf>
    <xf numFmtId="0" fontId="18" fillId="9" borderId="0" xfId="0" applyFont="1" applyFill="1" applyAlignment="1">
      <alignment vertical="center"/>
    </xf>
    <xf numFmtId="0" fontId="11" fillId="7" borderId="2" xfId="0" applyFont="1" applyFill="1" applyBorder="1" applyAlignment="1">
      <alignment vertical="top" wrapText="1"/>
    </xf>
    <xf numFmtId="0" fontId="11" fillId="7" borderId="2" xfId="0" applyFont="1" applyFill="1" applyBorder="1" applyAlignment="1">
      <alignment horizontal="center" vertical="top" wrapText="1"/>
    </xf>
    <xf numFmtId="168" fontId="11" fillId="7" borderId="2" xfId="0" applyNumberFormat="1" applyFont="1" applyFill="1" applyBorder="1" applyAlignment="1">
      <alignment vertical="top" wrapText="1"/>
    </xf>
    <xf numFmtId="0" fontId="9" fillId="9" borderId="2" xfId="0" applyFont="1" applyFill="1" applyBorder="1" applyAlignment="1">
      <alignment horizontal="right" vertical="top" wrapText="1"/>
    </xf>
    <xf numFmtId="0" fontId="9" fillId="9" borderId="2" xfId="0" applyFont="1" applyFill="1" applyBorder="1" applyAlignment="1">
      <alignment vertical="top" wrapText="1"/>
    </xf>
    <xf numFmtId="0" fontId="9" fillId="9" borderId="2" xfId="0" applyFont="1" applyFill="1" applyBorder="1" applyAlignment="1">
      <alignment horizontal="center" vertical="top" wrapText="1"/>
    </xf>
    <xf numFmtId="168" fontId="9" fillId="9" borderId="2" xfId="0" applyNumberFormat="1" applyFont="1" applyFill="1" applyBorder="1" applyAlignment="1">
      <alignment vertical="top" wrapText="1"/>
    </xf>
    <xf numFmtId="3" fontId="9" fillId="9" borderId="0" xfId="0" applyNumberFormat="1" applyFont="1" applyFill="1" applyAlignment="1">
      <alignment vertical="center"/>
    </xf>
    <xf numFmtId="49" fontId="15" fillId="9" borderId="0" xfId="0" applyNumberFormat="1" applyFont="1" applyFill="1" applyAlignment="1">
      <alignment vertical="center"/>
    </xf>
    <xf numFmtId="0" fontId="9" fillId="9" borderId="0" xfId="0" applyFont="1" applyFill="1" applyAlignment="1">
      <alignment vertical="center"/>
    </xf>
    <xf numFmtId="0" fontId="10" fillId="9" borderId="0" xfId="0" applyFont="1" applyFill="1" applyAlignment="1">
      <alignment vertical="center"/>
    </xf>
    <xf numFmtId="0" fontId="9" fillId="9" borderId="3" xfId="0" applyFont="1" applyFill="1" applyBorder="1" applyAlignment="1">
      <alignment vertical="top" wrapText="1"/>
    </xf>
    <xf numFmtId="0" fontId="9" fillId="9" borderId="3" xfId="0" applyFont="1" applyFill="1" applyBorder="1" applyAlignment="1">
      <alignment horizontal="center" vertical="top" wrapText="1"/>
    </xf>
    <xf numFmtId="168" fontId="9" fillId="9" borderId="3" xfId="0" applyNumberFormat="1" applyFont="1" applyFill="1" applyBorder="1" applyAlignment="1">
      <alignment vertical="top" wrapText="1"/>
    </xf>
    <xf numFmtId="10" fontId="9" fillId="5" borderId="3" xfId="6" quotePrefix="1" applyNumberFormat="1" applyFont="1" applyFill="1" applyBorder="1" applyAlignment="1">
      <alignment horizontal="right" vertical="top" wrapText="1"/>
    </xf>
    <xf numFmtId="0" fontId="11" fillId="5" borderId="2" xfId="0" applyFont="1" applyFill="1" applyBorder="1" applyAlignment="1">
      <alignment horizontal="right" vertical="center" wrapText="1"/>
    </xf>
    <xf numFmtId="3" fontId="11" fillId="5" borderId="2" xfId="0" applyNumberFormat="1" applyFont="1" applyFill="1" applyBorder="1" applyAlignment="1">
      <alignment vertical="center" wrapText="1"/>
    </xf>
    <xf numFmtId="0" fontId="11" fillId="5" borderId="2" xfId="0" applyFont="1" applyFill="1" applyBorder="1" applyAlignment="1">
      <alignment horizontal="center" vertical="center" wrapText="1"/>
    </xf>
    <xf numFmtId="3" fontId="11" fillId="7" borderId="2" xfId="0" applyNumberFormat="1" applyFont="1" applyFill="1" applyBorder="1" applyAlignment="1">
      <alignment vertical="center" wrapText="1"/>
    </xf>
    <xf numFmtId="168" fontId="11" fillId="7" borderId="2" xfId="0" applyNumberFormat="1" applyFont="1" applyFill="1" applyBorder="1" applyAlignment="1">
      <alignment vertical="center" wrapText="1"/>
    </xf>
    <xf numFmtId="0" fontId="11" fillId="5" borderId="11" xfId="0" applyFont="1" applyFill="1" applyBorder="1" applyAlignment="1">
      <alignment horizontal="right" vertical="top" wrapText="1"/>
    </xf>
    <xf numFmtId="3" fontId="11" fillId="5" borderId="11" xfId="0" applyNumberFormat="1" applyFont="1" applyFill="1" applyBorder="1" applyAlignment="1">
      <alignment vertical="top" wrapText="1"/>
    </xf>
    <xf numFmtId="4" fontId="11" fillId="5" borderId="11" xfId="0" applyNumberFormat="1" applyFont="1" applyFill="1" applyBorder="1" applyAlignment="1">
      <alignment vertical="top" wrapText="1"/>
    </xf>
    <xf numFmtId="3" fontId="11" fillId="5" borderId="3" xfId="0" applyNumberFormat="1" applyFont="1" applyFill="1" applyBorder="1" applyAlignment="1">
      <alignment vertical="top"/>
    </xf>
    <xf numFmtId="3" fontId="11" fillId="5" borderId="11" xfId="0" applyNumberFormat="1" applyFont="1" applyFill="1" applyBorder="1" applyAlignment="1">
      <alignment vertical="top"/>
    </xf>
    <xf numFmtId="3" fontId="9" fillId="9" borderId="0" xfId="0" applyNumberFormat="1" applyFont="1" applyFill="1" applyAlignment="1">
      <alignment vertical="top"/>
    </xf>
    <xf numFmtId="49" fontId="15" fillId="9" borderId="0" xfId="0" applyNumberFormat="1" applyFont="1" applyFill="1" applyAlignment="1">
      <alignment vertical="top"/>
    </xf>
    <xf numFmtId="0" fontId="9" fillId="9" borderId="0" xfId="0" applyFont="1" applyFill="1" applyAlignment="1">
      <alignment vertical="top"/>
    </xf>
    <xf numFmtId="0" fontId="10" fillId="9" borderId="0" xfId="0" applyFont="1" applyFill="1" applyAlignment="1">
      <alignment vertical="top"/>
    </xf>
    <xf numFmtId="10" fontId="9" fillId="5" borderId="1" xfId="6" applyNumberFormat="1" applyFont="1" applyFill="1" applyBorder="1" applyAlignment="1">
      <alignment vertical="top" wrapText="1"/>
    </xf>
    <xf numFmtId="0" fontId="16" fillId="4" borderId="0" xfId="0" applyFont="1" applyFill="1" applyAlignment="1">
      <alignment horizontal="right" vertical="center"/>
    </xf>
    <xf numFmtId="0" fontId="23" fillId="4" borderId="5" xfId="0" applyFont="1" applyFill="1" applyBorder="1" applyAlignment="1">
      <alignment horizontal="right" vertical="center"/>
    </xf>
    <xf numFmtId="3" fontId="23" fillId="4" borderId="5" xfId="0" applyNumberFormat="1" applyFont="1" applyFill="1" applyBorder="1" applyAlignment="1">
      <alignment horizontal="center" vertical="center"/>
    </xf>
    <xf numFmtId="0" fontId="16" fillId="5" borderId="0" xfId="0" applyFont="1" applyFill="1" applyAlignment="1">
      <alignment vertical="center"/>
    </xf>
    <xf numFmtId="3" fontId="16" fillId="5" borderId="0" xfId="0" applyNumberFormat="1" applyFont="1" applyFill="1" applyAlignment="1">
      <alignment vertical="center"/>
    </xf>
    <xf numFmtId="0" fontId="29" fillId="5" borderId="0" xfId="0" applyFont="1" applyFill="1" applyAlignment="1">
      <alignment vertical="top"/>
    </xf>
    <xf numFmtId="3" fontId="29" fillId="5" borderId="0" xfId="0" applyNumberFormat="1" applyFont="1" applyFill="1" applyAlignment="1">
      <alignment vertical="top"/>
    </xf>
    <xf numFmtId="164" fontId="9" fillId="5" borderId="0" xfId="0" applyNumberFormat="1" applyFont="1" applyFill="1" applyAlignment="1">
      <alignment vertical="top"/>
    </xf>
    <xf numFmtId="0" fontId="11" fillId="5" borderId="3" xfId="0" applyFont="1" applyFill="1" applyBorder="1" applyAlignment="1">
      <alignment vertical="top" wrapText="1"/>
    </xf>
    <xf numFmtId="0" fontId="18" fillId="5" borderId="3" xfId="0" applyFont="1" applyFill="1" applyBorder="1" applyAlignment="1">
      <alignment horizontal="center" vertical="top" wrapText="1"/>
    </xf>
    <xf numFmtId="165" fontId="11" fillId="5" borderId="3" xfId="6" applyNumberFormat="1" applyFont="1" applyFill="1" applyBorder="1" applyAlignment="1">
      <alignment vertical="top" wrapText="1"/>
    </xf>
    <xf numFmtId="4" fontId="11" fillId="7" borderId="1" xfId="0" applyNumberFormat="1" applyFont="1" applyFill="1" applyBorder="1" applyAlignment="1">
      <alignment horizontal="center" vertical="center" wrapText="1"/>
    </xf>
    <xf numFmtId="0" fontId="11" fillId="7" borderId="3" xfId="0" applyFont="1" applyFill="1" applyBorder="1" applyAlignment="1">
      <alignment horizontal="center" vertical="center" wrapText="1"/>
    </xf>
    <xf numFmtId="49" fontId="30" fillId="5" borderId="0" xfId="0" applyNumberFormat="1" applyFont="1" applyFill="1" applyAlignment="1">
      <alignment vertical="top"/>
    </xf>
    <xf numFmtId="0" fontId="31" fillId="5" borderId="0" xfId="0" applyFont="1" applyFill="1" applyAlignment="1">
      <alignment horizontal="center" vertical="top"/>
    </xf>
    <xf numFmtId="3" fontId="29" fillId="5" borderId="23" xfId="0" applyNumberFormat="1" applyFont="1" applyFill="1" applyBorder="1" applyAlignment="1">
      <alignment vertical="top"/>
    </xf>
    <xf numFmtId="0" fontId="29" fillId="5" borderId="23" xfId="0" applyFont="1" applyFill="1" applyBorder="1" applyAlignment="1">
      <alignment vertical="top"/>
    </xf>
    <xf numFmtId="9" fontId="29" fillId="5" borderId="23" xfId="0" applyNumberFormat="1" applyFont="1" applyFill="1" applyBorder="1" applyAlignment="1">
      <alignment vertical="top"/>
    </xf>
    <xf numFmtId="3" fontId="9" fillId="5" borderId="2" xfId="6" applyNumberFormat="1" applyFont="1" applyFill="1" applyBorder="1" applyAlignment="1">
      <alignment horizontal="center" vertical="top" wrapText="1"/>
    </xf>
    <xf numFmtId="3" fontId="9" fillId="5" borderId="11" xfId="6" applyNumberFormat="1" applyFont="1" applyFill="1" applyBorder="1" applyAlignment="1">
      <alignment horizontal="center" vertical="top" wrapText="1"/>
    </xf>
    <xf numFmtId="0" fontId="23" fillId="4" borderId="9" xfId="0" applyFont="1" applyFill="1" applyBorder="1" applyAlignment="1">
      <alignment horizontal="right" vertical="center"/>
    </xf>
    <xf numFmtId="0" fontId="23" fillId="4" borderId="9" xfId="0" applyFont="1" applyFill="1" applyBorder="1" applyAlignment="1">
      <alignment vertical="center"/>
    </xf>
    <xf numFmtId="0" fontId="16" fillId="4" borderId="9" xfId="0" applyFont="1" applyFill="1" applyBorder="1" applyAlignment="1">
      <alignment horizontal="center" vertical="center"/>
    </xf>
    <xf numFmtId="3" fontId="16" fillId="4" borderId="9" xfId="0" applyNumberFormat="1" applyFont="1" applyFill="1" applyBorder="1" applyAlignment="1">
      <alignment vertical="center"/>
    </xf>
    <xf numFmtId="0" fontId="23" fillId="4" borderId="9" xfId="0" applyFont="1" applyFill="1" applyBorder="1" applyAlignment="1">
      <alignment horizontal="center" vertical="center"/>
    </xf>
    <xf numFmtId="0" fontId="26" fillId="4" borderId="9" xfId="0" applyFont="1" applyFill="1" applyBorder="1" applyAlignment="1">
      <alignment vertical="center"/>
    </xf>
    <xf numFmtId="3" fontId="26" fillId="4" borderId="9" xfId="0" applyNumberFormat="1" applyFont="1" applyFill="1" applyBorder="1" applyAlignment="1">
      <alignment vertical="center"/>
    </xf>
    <xf numFmtId="49" fontId="24" fillId="4" borderId="9" xfId="0" applyNumberFormat="1" applyFont="1" applyFill="1" applyBorder="1" applyAlignment="1">
      <alignment vertical="center"/>
    </xf>
    <xf numFmtId="0" fontId="16" fillId="4" borderId="9" xfId="0" applyFont="1" applyFill="1" applyBorder="1" applyAlignment="1">
      <alignment vertical="center"/>
    </xf>
    <xf numFmtId="0" fontId="25" fillId="4" borderId="9" xfId="0" applyFont="1" applyFill="1" applyBorder="1" applyAlignment="1">
      <alignment vertical="center"/>
    </xf>
    <xf numFmtId="0" fontId="11" fillId="7" borderId="11" xfId="0" applyFont="1" applyFill="1" applyBorder="1" applyAlignment="1">
      <alignment horizontal="right" vertical="top" wrapText="1"/>
    </xf>
    <xf numFmtId="0" fontId="21" fillId="8" borderId="9" xfId="0" applyFont="1" applyFill="1" applyBorder="1" applyAlignment="1">
      <alignment horizontal="right" vertical="center"/>
    </xf>
    <xf numFmtId="0" fontId="21" fillId="8" borderId="9" xfId="0" applyFont="1" applyFill="1" applyBorder="1" applyAlignment="1">
      <alignment vertical="center"/>
    </xf>
    <xf numFmtId="9" fontId="9" fillId="5" borderId="11" xfId="6" applyFont="1" applyFill="1" applyBorder="1" applyAlignment="1">
      <alignment horizontal="center" vertical="top" wrapText="1"/>
    </xf>
    <xf numFmtId="0" fontId="29" fillId="5" borderId="24" xfId="0" applyFont="1" applyFill="1" applyBorder="1" applyAlignment="1">
      <alignment vertical="center"/>
    </xf>
    <xf numFmtId="0" fontId="29" fillId="5" borderId="24" xfId="0" applyFont="1" applyFill="1" applyBorder="1" applyAlignment="1">
      <alignment horizontal="left" vertical="center"/>
    </xf>
    <xf numFmtId="3" fontId="9" fillId="5" borderId="3" xfId="9" applyNumberFormat="1" applyFont="1" applyFill="1" applyBorder="1" applyAlignment="1" applyProtection="1">
      <alignment vertical="top" wrapText="1"/>
    </xf>
    <xf numFmtId="0" fontId="20" fillId="8" borderId="9" xfId="0" applyFont="1" applyFill="1" applyBorder="1" applyAlignment="1">
      <alignment horizontal="right" vertical="center"/>
    </xf>
    <xf numFmtId="0" fontId="20" fillId="8" borderId="9" xfId="0" applyFont="1" applyFill="1" applyBorder="1" applyAlignment="1">
      <alignment vertical="center"/>
    </xf>
    <xf numFmtId="0" fontId="10" fillId="9" borderId="3" xfId="0" applyFont="1" applyFill="1" applyBorder="1" applyAlignment="1">
      <alignment horizontal="center" vertical="center"/>
    </xf>
    <xf numFmtId="0" fontId="10" fillId="5" borderId="3" xfId="0" applyFont="1" applyFill="1" applyBorder="1" applyAlignment="1">
      <alignment horizontal="center" vertical="center"/>
    </xf>
    <xf numFmtId="0" fontId="9" fillId="5" borderId="4" xfId="0" applyFont="1" applyFill="1" applyBorder="1" applyAlignment="1">
      <alignment vertical="top"/>
    </xf>
    <xf numFmtId="0" fontId="9" fillId="5" borderId="12" xfId="0" applyFont="1" applyFill="1" applyBorder="1" applyAlignment="1">
      <alignment vertical="top"/>
    </xf>
    <xf numFmtId="4" fontId="9" fillId="5" borderId="2" xfId="0" applyNumberFormat="1" applyFont="1" applyFill="1" applyBorder="1" applyAlignment="1">
      <alignment horizontal="right" vertical="top" wrapText="1"/>
    </xf>
    <xf numFmtId="0" fontId="14" fillId="8" borderId="9" xfId="0" applyFont="1" applyFill="1" applyBorder="1" applyAlignment="1">
      <alignment horizontal="right" vertical="center"/>
    </xf>
    <xf numFmtId="0" fontId="14" fillId="8" borderId="9" xfId="0" applyFont="1" applyFill="1" applyBorder="1" applyAlignment="1">
      <alignment vertical="center"/>
    </xf>
    <xf numFmtId="0" fontId="10" fillId="6" borderId="2" xfId="0" applyFont="1" applyFill="1" applyBorder="1" applyAlignment="1">
      <alignment horizontal="right" vertical="top"/>
    </xf>
    <xf numFmtId="0" fontId="10" fillId="6" borderId="2" xfId="0" applyFont="1" applyFill="1" applyBorder="1" applyAlignment="1">
      <alignment horizontal="left" vertical="top" indent="1"/>
    </xf>
    <xf numFmtId="4" fontId="10" fillId="6" borderId="2" xfId="0" applyNumberFormat="1" applyFont="1" applyFill="1" applyBorder="1" applyAlignment="1">
      <alignment vertical="top"/>
    </xf>
    <xf numFmtId="0" fontId="22" fillId="4" borderId="9" xfId="0" applyFont="1" applyFill="1" applyBorder="1" applyAlignment="1">
      <alignment horizontal="right" vertical="center"/>
    </xf>
    <xf numFmtId="0" fontId="22" fillId="4" borderId="9" xfId="0" applyFont="1" applyFill="1" applyBorder="1" applyAlignment="1">
      <alignment vertical="center"/>
    </xf>
    <xf numFmtId="4" fontId="11" fillId="7" borderId="2" xfId="0" applyNumberFormat="1" applyFont="1" applyFill="1" applyBorder="1" applyAlignment="1">
      <alignment vertical="top" wrapText="1"/>
    </xf>
    <xf numFmtId="3" fontId="10" fillId="5" borderId="11" xfId="0" applyNumberFormat="1" applyFont="1" applyFill="1" applyBorder="1" applyAlignment="1">
      <alignment horizontal="left" vertical="top"/>
    </xf>
    <xf numFmtId="4" fontId="21" fillId="8" borderId="9" xfId="0" applyNumberFormat="1" applyFont="1" applyFill="1" applyBorder="1" applyAlignment="1">
      <alignment vertical="center"/>
    </xf>
    <xf numFmtId="0" fontId="14" fillId="4" borderId="9" xfId="0" applyFont="1" applyFill="1" applyBorder="1" applyAlignment="1">
      <alignment horizontal="right" vertical="center"/>
    </xf>
    <xf numFmtId="0" fontId="14" fillId="4" borderId="9" xfId="0" applyFont="1" applyFill="1" applyBorder="1" applyAlignment="1">
      <alignment vertical="center"/>
    </xf>
    <xf numFmtId="4" fontId="14" fillId="4" borderId="9" xfId="0" applyNumberFormat="1" applyFont="1" applyFill="1" applyBorder="1" applyAlignment="1">
      <alignment vertical="center"/>
    </xf>
    <xf numFmtId="0" fontId="22" fillId="7" borderId="9" xfId="0" applyFont="1" applyFill="1" applyBorder="1" applyAlignment="1">
      <alignment horizontal="right" vertical="center"/>
    </xf>
    <xf numFmtId="0" fontId="22" fillId="7" borderId="9" xfId="0" applyFont="1" applyFill="1" applyBorder="1" applyAlignment="1">
      <alignment vertical="center"/>
    </xf>
    <xf numFmtId="0" fontId="11" fillId="5" borderId="2" xfId="0" applyFont="1" applyFill="1" applyBorder="1" applyAlignment="1">
      <alignment horizontal="right" vertical="top"/>
    </xf>
    <xf numFmtId="0" fontId="11" fillId="5" borderId="2" xfId="0" applyFont="1" applyFill="1" applyBorder="1" applyAlignment="1" applyProtection="1">
      <alignment vertical="top"/>
      <protection hidden="1"/>
    </xf>
    <xf numFmtId="4" fontId="11" fillId="5" borderId="2" xfId="0" applyNumberFormat="1" applyFont="1" applyFill="1" applyBorder="1" applyAlignment="1" applyProtection="1">
      <alignment horizontal="center" vertical="top"/>
      <protection hidden="1"/>
    </xf>
    <xf numFmtId="165" fontId="11" fillId="5" borderId="2" xfId="6" applyNumberFormat="1" applyFont="1" applyFill="1" applyBorder="1" applyAlignment="1">
      <alignment horizontal="right" vertical="top" wrapText="1"/>
    </xf>
    <xf numFmtId="0" fontId="11" fillId="7" borderId="3" xfId="0" applyFont="1" applyFill="1" applyBorder="1" applyAlignment="1">
      <alignment horizontal="right" vertical="center"/>
    </xf>
    <xf numFmtId="0" fontId="11" fillId="7" borderId="3" xfId="0" applyFont="1" applyFill="1" applyBorder="1" applyAlignment="1">
      <alignment vertical="center"/>
    </xf>
    <xf numFmtId="0" fontId="11" fillId="7" borderId="3" xfId="0" applyFont="1" applyFill="1" applyBorder="1" applyAlignment="1">
      <alignment horizontal="center" vertical="center"/>
    </xf>
    <xf numFmtId="3" fontId="11" fillId="7" borderId="3" xfId="0" applyNumberFormat="1" applyFont="1" applyFill="1" applyBorder="1" applyAlignment="1">
      <alignment horizontal="center" vertical="center" wrapText="1"/>
    </xf>
    <xf numFmtId="0" fontId="11" fillId="7" borderId="2" xfId="0" applyFont="1" applyFill="1" applyBorder="1" applyAlignment="1">
      <alignment horizontal="right" vertical="top"/>
    </xf>
    <xf numFmtId="0" fontId="11" fillId="7" borderId="2" xfId="0" applyFont="1" applyFill="1" applyBorder="1" applyAlignment="1">
      <alignment horizontal="center" vertical="top"/>
    </xf>
    <xf numFmtId="0" fontId="11" fillId="7" borderId="3" xfId="0" applyFont="1" applyFill="1" applyBorder="1" applyAlignment="1">
      <alignment horizontal="right" vertical="center" wrapText="1"/>
    </xf>
    <xf numFmtId="0" fontId="11" fillId="7" borderId="3" xfId="0" applyFont="1" applyFill="1" applyBorder="1" applyAlignment="1">
      <alignment vertical="center" wrapText="1"/>
    </xf>
    <xf numFmtId="168" fontId="11" fillId="7" borderId="3" xfId="0" applyNumberFormat="1" applyFont="1" applyFill="1" applyBorder="1" applyAlignment="1">
      <alignment horizontal="right" vertical="center" wrapText="1"/>
    </xf>
    <xf numFmtId="10" fontId="11" fillId="7" borderId="2" xfId="6" applyNumberFormat="1" applyFont="1" applyFill="1" applyBorder="1" applyAlignment="1">
      <alignment horizontal="right" vertical="top"/>
    </xf>
    <xf numFmtId="0" fontId="11" fillId="7" borderId="11" xfId="0" applyFont="1" applyFill="1" applyBorder="1" applyAlignment="1">
      <alignment vertical="top" wrapText="1"/>
    </xf>
    <xf numFmtId="0" fontId="11" fillId="7" borderId="11" xfId="0" applyFont="1" applyFill="1" applyBorder="1" applyAlignment="1">
      <alignment horizontal="center" vertical="top" wrapText="1"/>
    </xf>
    <xf numFmtId="168" fontId="11" fillId="7" borderId="11" xfId="0" applyNumberFormat="1" applyFont="1" applyFill="1" applyBorder="1" applyAlignment="1">
      <alignment vertical="top" wrapText="1"/>
    </xf>
    <xf numFmtId="168" fontId="11" fillId="7" borderId="2" xfId="0" quotePrefix="1" applyNumberFormat="1" applyFont="1" applyFill="1" applyBorder="1" applyAlignment="1">
      <alignment horizontal="center" vertical="top" wrapText="1"/>
    </xf>
    <xf numFmtId="3" fontId="11" fillId="7" borderId="2" xfId="0" applyNumberFormat="1" applyFont="1" applyFill="1" applyBorder="1" applyAlignment="1">
      <alignment vertical="top" wrapText="1"/>
    </xf>
    <xf numFmtId="10" fontId="11" fillId="7" borderId="2" xfId="6" applyNumberFormat="1" applyFont="1" applyFill="1" applyBorder="1" applyAlignment="1">
      <alignment horizontal="center" vertical="top" wrapText="1"/>
    </xf>
    <xf numFmtId="3" fontId="16" fillId="4" borderId="22" xfId="0" applyNumberFormat="1" applyFont="1" applyFill="1" applyBorder="1" applyAlignment="1">
      <alignment vertical="center"/>
    </xf>
    <xf numFmtId="3" fontId="9" fillId="5" borderId="5" xfId="6" applyNumberFormat="1" applyFont="1" applyFill="1" applyBorder="1" applyAlignment="1">
      <alignment vertical="top" wrapText="1"/>
    </xf>
    <xf numFmtId="3" fontId="16" fillId="4" borderId="9" xfId="0" applyNumberFormat="1" applyFont="1" applyFill="1" applyBorder="1" applyAlignment="1">
      <alignment horizontal="center" vertical="center"/>
    </xf>
    <xf numFmtId="9" fontId="9" fillId="5" borderId="2" xfId="6" applyFont="1" applyFill="1" applyBorder="1" applyAlignment="1">
      <alignment horizontal="center" vertical="top" wrapText="1"/>
    </xf>
    <xf numFmtId="9" fontId="9" fillId="5" borderId="3" xfId="6" applyFont="1" applyFill="1" applyBorder="1" applyAlignment="1">
      <alignment horizontal="center" vertical="top" wrapText="1"/>
    </xf>
    <xf numFmtId="3" fontId="9" fillId="5" borderId="2" xfId="6" applyNumberFormat="1" applyFont="1" applyFill="1" applyBorder="1" applyAlignment="1">
      <alignment horizontal="left" vertical="top"/>
    </xf>
    <xf numFmtId="3" fontId="9" fillId="5" borderId="3" xfId="6" applyNumberFormat="1" applyFont="1" applyFill="1" applyBorder="1" applyAlignment="1">
      <alignment horizontal="center" vertical="top" wrapText="1"/>
    </xf>
    <xf numFmtId="0" fontId="29" fillId="5" borderId="4" xfId="0" applyFont="1" applyFill="1" applyBorder="1" applyAlignment="1">
      <alignment vertical="top"/>
    </xf>
    <xf numFmtId="3" fontId="9" fillId="5" borderId="13" xfId="0" applyNumberFormat="1" applyFont="1" applyFill="1" applyBorder="1" applyAlignment="1">
      <alignment vertical="top"/>
    </xf>
    <xf numFmtId="4" fontId="9" fillId="5" borderId="2" xfId="0" applyNumberFormat="1" applyFont="1" applyFill="1" applyBorder="1" applyAlignment="1">
      <alignment vertical="top"/>
    </xf>
    <xf numFmtId="4" fontId="9" fillId="5" borderId="11" xfId="0" applyNumberFormat="1" applyFont="1" applyFill="1" applyBorder="1" applyAlignment="1">
      <alignment vertical="top"/>
    </xf>
    <xf numFmtId="4" fontId="9" fillId="5" borderId="3" xfId="0" applyNumberFormat="1" applyFont="1" applyFill="1" applyBorder="1" applyAlignment="1">
      <alignment vertical="top"/>
    </xf>
    <xf numFmtId="0" fontId="23" fillId="4" borderId="22" xfId="0" applyFont="1" applyFill="1" applyBorder="1" applyAlignment="1">
      <alignment vertical="center"/>
    </xf>
    <xf numFmtId="4" fontId="9" fillId="5" borderId="2" xfId="0" applyNumberFormat="1" applyFont="1" applyFill="1" applyBorder="1" applyAlignment="1" applyProtection="1">
      <alignment horizontal="right" vertical="top"/>
      <protection locked="0"/>
    </xf>
    <xf numFmtId="4" fontId="9" fillId="5" borderId="11" xfId="0" applyNumberFormat="1" applyFont="1" applyFill="1" applyBorder="1" applyAlignment="1" applyProtection="1">
      <alignment horizontal="right" vertical="top"/>
      <protection locked="0"/>
    </xf>
    <xf numFmtId="4" fontId="9" fillId="5" borderId="3" xfId="0" applyNumberFormat="1" applyFont="1" applyFill="1" applyBorder="1" applyAlignment="1" applyProtection="1">
      <alignment horizontal="right" vertical="top"/>
      <protection locked="0"/>
    </xf>
    <xf numFmtId="4" fontId="18" fillId="5" borderId="2" xfId="0" applyNumberFormat="1" applyFont="1" applyFill="1" applyBorder="1" applyAlignment="1">
      <alignment vertical="top" wrapText="1"/>
    </xf>
    <xf numFmtId="4" fontId="18" fillId="5" borderId="1" xfId="0" applyNumberFormat="1" applyFont="1" applyFill="1" applyBorder="1" applyAlignment="1">
      <alignment vertical="top" wrapText="1"/>
    </xf>
    <xf numFmtId="164" fontId="9" fillId="5" borderId="2" xfId="0" applyNumberFormat="1" applyFont="1" applyFill="1" applyBorder="1" applyAlignment="1">
      <alignment horizontal="center" vertical="top"/>
    </xf>
    <xf numFmtId="9" fontId="9" fillId="5" borderId="11" xfId="0" applyNumberFormat="1" applyFont="1" applyFill="1" applyBorder="1" applyAlignment="1">
      <alignment horizontal="center" vertical="top"/>
    </xf>
    <xf numFmtId="9" fontId="9" fillId="5" borderId="3" xfId="0" applyNumberFormat="1" applyFont="1" applyFill="1" applyBorder="1" applyAlignment="1">
      <alignment horizontal="center" vertical="top"/>
    </xf>
    <xf numFmtId="0" fontId="9" fillId="5" borderId="2" xfId="0" applyFont="1" applyFill="1" applyBorder="1" applyAlignment="1">
      <alignment horizontal="left" vertical="top"/>
    </xf>
    <xf numFmtId="165" fontId="9" fillId="5" borderId="2" xfId="0" applyNumberFormat="1" applyFont="1" applyFill="1" applyBorder="1" applyAlignment="1" applyProtection="1">
      <alignment vertical="top"/>
      <protection locked="0"/>
    </xf>
    <xf numFmtId="165" fontId="9" fillId="5" borderId="11" xfId="0" applyNumberFormat="1" applyFont="1" applyFill="1" applyBorder="1" applyAlignment="1" applyProtection="1">
      <alignment vertical="top"/>
      <protection locked="0"/>
    </xf>
    <xf numFmtId="165" fontId="9" fillId="5" borderId="3" xfId="0" applyNumberFormat="1" applyFont="1" applyFill="1" applyBorder="1" applyAlignment="1" applyProtection="1">
      <alignment vertical="top"/>
      <protection locked="0"/>
    </xf>
    <xf numFmtId="165" fontId="9" fillId="5" borderId="2" xfId="6" applyNumberFormat="1" applyFont="1" applyFill="1" applyBorder="1" applyAlignment="1" applyProtection="1">
      <alignment vertical="top"/>
      <protection hidden="1"/>
    </xf>
    <xf numFmtId="165" fontId="9" fillId="5" borderId="11" xfId="6" applyNumberFormat="1" applyFont="1" applyFill="1" applyBorder="1" applyAlignment="1" applyProtection="1">
      <alignment vertical="top"/>
      <protection hidden="1"/>
    </xf>
    <xf numFmtId="165" fontId="9" fillId="5" borderId="3" xfId="6" applyNumberFormat="1" applyFont="1" applyFill="1" applyBorder="1" applyAlignment="1" applyProtection="1">
      <alignment vertical="top"/>
      <protection hidden="1"/>
    </xf>
    <xf numFmtId="0" fontId="11" fillId="9" borderId="2" xfId="0" applyFont="1" applyFill="1" applyBorder="1" applyAlignment="1">
      <alignment horizontal="right" vertical="top" wrapText="1"/>
    </xf>
    <xf numFmtId="3" fontId="11" fillId="9" borderId="2" xfId="0" applyNumberFormat="1" applyFont="1" applyFill="1" applyBorder="1" applyAlignment="1">
      <alignment vertical="top" wrapText="1"/>
    </xf>
    <xf numFmtId="0" fontId="11" fillId="9" borderId="2" xfId="0" applyFont="1" applyFill="1" applyBorder="1" applyAlignment="1">
      <alignment horizontal="center" vertical="top" wrapText="1"/>
    </xf>
    <xf numFmtId="168" fontId="11" fillId="9" borderId="2" xfId="0" applyNumberFormat="1" applyFont="1" applyFill="1" applyBorder="1" applyAlignment="1">
      <alignment vertical="top" wrapText="1"/>
    </xf>
    <xf numFmtId="168" fontId="11" fillId="9" borderId="1" xfId="0" applyNumberFormat="1" applyFont="1" applyFill="1" applyBorder="1" applyAlignment="1">
      <alignment vertical="top" wrapText="1"/>
    </xf>
    <xf numFmtId="1" fontId="9" fillId="5" borderId="2" xfId="6" applyNumberFormat="1" applyFont="1" applyFill="1" applyBorder="1" applyAlignment="1">
      <alignment horizontal="center" vertical="top" wrapText="1"/>
    </xf>
    <xf numFmtId="1" fontId="9" fillId="5" borderId="11" xfId="6" applyNumberFormat="1" applyFont="1" applyFill="1" applyBorder="1" applyAlignment="1">
      <alignment horizontal="center" vertical="top" wrapText="1"/>
    </xf>
    <xf numFmtId="1" fontId="9" fillId="5" borderId="3" xfId="6" applyNumberFormat="1" applyFont="1" applyFill="1" applyBorder="1" applyAlignment="1">
      <alignment horizontal="center" vertical="top" wrapText="1"/>
    </xf>
    <xf numFmtId="9" fontId="9" fillId="5" borderId="11" xfId="6" quotePrefix="1" applyFont="1" applyFill="1" applyBorder="1" applyAlignment="1">
      <alignment horizontal="right" vertical="top" wrapText="1"/>
    </xf>
    <xf numFmtId="168" fontId="11" fillId="5" borderId="3" xfId="0" quotePrefix="1" applyNumberFormat="1" applyFont="1" applyFill="1" applyBorder="1" applyAlignment="1">
      <alignment horizontal="right" vertical="top" wrapText="1"/>
    </xf>
    <xf numFmtId="0" fontId="11" fillId="5" borderId="3" xfId="0" applyFont="1" applyFill="1" applyBorder="1" applyAlignment="1">
      <alignment horizontal="right" vertical="top"/>
    </xf>
    <xf numFmtId="0" fontId="11" fillId="5" borderId="3" xfId="0" applyFont="1" applyFill="1" applyBorder="1" applyAlignment="1" applyProtection="1">
      <alignment vertical="top"/>
      <protection hidden="1"/>
    </xf>
    <xf numFmtId="4" fontId="11" fillId="5" borderId="3" xfId="0" applyNumberFormat="1" applyFont="1" applyFill="1" applyBorder="1" applyAlignment="1" applyProtection="1">
      <alignment horizontal="center" vertical="top"/>
      <protection hidden="1"/>
    </xf>
    <xf numFmtId="0" fontId="21" fillId="8" borderId="9" xfId="0" applyFont="1" applyFill="1" applyBorder="1" applyAlignment="1">
      <alignment horizontal="left" vertical="center"/>
    </xf>
    <xf numFmtId="0" fontId="29" fillId="5" borderId="0" xfId="0" applyFont="1" applyFill="1" applyAlignment="1">
      <alignment vertical="center"/>
    </xf>
    <xf numFmtId="3" fontId="10" fillId="5" borderId="6" xfId="0" applyNumberFormat="1" applyFont="1" applyFill="1" applyBorder="1" applyAlignment="1">
      <alignment horizontal="center" vertical="center" wrapText="1"/>
    </xf>
    <xf numFmtId="10" fontId="9" fillId="2" borderId="41" xfId="6" applyNumberFormat="1" applyFont="1" applyFill="1" applyBorder="1" applyAlignment="1">
      <alignment horizontal="center" vertical="center" wrapText="1"/>
    </xf>
    <xf numFmtId="0" fontId="33" fillId="5" borderId="11" xfId="0" applyFont="1" applyFill="1" applyBorder="1" applyAlignment="1">
      <alignment horizontal="right" vertical="center" wrapText="1"/>
    </xf>
    <xf numFmtId="3" fontId="33" fillId="5" borderId="11" xfId="0" applyNumberFormat="1" applyFont="1" applyFill="1" applyBorder="1" applyAlignment="1">
      <alignment vertical="center" wrapText="1"/>
    </xf>
    <xf numFmtId="3" fontId="32" fillId="5" borderId="6" xfId="0" applyNumberFormat="1" applyFont="1" applyFill="1" applyBorder="1" applyAlignment="1">
      <alignment horizontal="center" vertical="center" wrapText="1"/>
    </xf>
    <xf numFmtId="4" fontId="9" fillId="2" borderId="42" xfId="6" applyNumberFormat="1" applyFont="1" applyFill="1" applyBorder="1" applyAlignment="1">
      <alignment horizontal="center" vertical="center" wrapText="1"/>
    </xf>
    <xf numFmtId="0" fontId="34" fillId="5" borderId="0" xfId="0" applyFont="1" applyFill="1" applyAlignment="1">
      <alignment vertical="center"/>
    </xf>
    <xf numFmtId="4" fontId="9" fillId="2" borderId="2" xfId="0" applyNumberFormat="1" applyFont="1" applyFill="1" applyBorder="1" applyAlignment="1">
      <alignment vertical="top" wrapText="1"/>
    </xf>
    <xf numFmtId="0" fontId="35" fillId="5" borderId="2" xfId="0" applyFont="1" applyFill="1" applyBorder="1" applyAlignment="1">
      <alignment horizontal="right" vertical="top" wrapText="1"/>
    </xf>
    <xf numFmtId="0" fontId="35" fillId="5" borderId="2" xfId="0" applyFont="1" applyFill="1" applyBorder="1" applyAlignment="1">
      <alignment vertical="top"/>
    </xf>
    <xf numFmtId="0" fontId="35" fillId="5" borderId="2" xfId="0" applyFont="1" applyFill="1" applyBorder="1" applyAlignment="1">
      <alignment horizontal="center" vertical="top" wrapText="1"/>
    </xf>
    <xf numFmtId="4" fontId="35" fillId="5" borderId="5" xfId="0" applyNumberFormat="1" applyFont="1" applyFill="1" applyBorder="1" applyAlignment="1">
      <alignment vertical="top" wrapText="1"/>
    </xf>
    <xf numFmtId="0" fontId="35" fillId="5" borderId="0" xfId="0" applyFont="1" applyFill="1" applyAlignment="1">
      <alignment vertical="top"/>
    </xf>
    <xf numFmtId="0" fontId="33" fillId="5" borderId="2" xfId="0" applyFont="1" applyFill="1" applyBorder="1" applyAlignment="1">
      <alignment horizontal="right" vertical="top" wrapText="1"/>
    </xf>
    <xf numFmtId="0" fontId="33" fillId="5" borderId="2" xfId="0" applyFont="1" applyFill="1" applyBorder="1" applyAlignment="1">
      <alignment vertical="top"/>
    </xf>
    <xf numFmtId="0" fontId="33" fillId="5" borderId="2" xfId="0" applyFont="1" applyFill="1" applyBorder="1" applyAlignment="1">
      <alignment horizontal="center" vertical="top" wrapText="1"/>
    </xf>
    <xf numFmtId="0" fontId="33" fillId="5" borderId="0" xfId="0" applyFont="1" applyFill="1" applyAlignment="1">
      <alignment vertical="top"/>
    </xf>
    <xf numFmtId="166" fontId="9" fillId="5" borderId="3" xfId="0" applyNumberFormat="1" applyFont="1" applyFill="1" applyBorder="1" applyAlignment="1">
      <alignment vertical="top" wrapText="1"/>
    </xf>
    <xf numFmtId="4" fontId="9" fillId="2" borderId="3" xfId="0" applyNumberFormat="1" applyFont="1" applyFill="1" applyBorder="1" applyAlignment="1">
      <alignment vertical="top" wrapText="1"/>
    </xf>
    <xf numFmtId="0" fontId="16" fillId="4" borderId="22" xfId="0" applyFont="1" applyFill="1" applyBorder="1" applyAlignment="1">
      <alignment horizontal="center" vertical="center"/>
    </xf>
    <xf numFmtId="0" fontId="35" fillId="5" borderId="34" xfId="0" applyFont="1" applyFill="1" applyBorder="1" applyAlignment="1">
      <alignment horizontal="right" vertical="top" wrapText="1"/>
    </xf>
    <xf numFmtId="0" fontId="35" fillId="5" borderId="35" xfId="0" applyFont="1" applyFill="1" applyBorder="1" applyAlignment="1">
      <alignment vertical="top"/>
    </xf>
    <xf numFmtId="0" fontId="35" fillId="5" borderId="35" xfId="0" applyFont="1" applyFill="1" applyBorder="1" applyAlignment="1">
      <alignment horizontal="center" vertical="top" wrapText="1"/>
    </xf>
    <xf numFmtId="4" fontId="35" fillId="5" borderId="36" xfId="0" applyNumberFormat="1" applyFont="1" applyFill="1" applyBorder="1" applyAlignment="1">
      <alignment vertical="top" wrapText="1"/>
    </xf>
    <xf numFmtId="0" fontId="33" fillId="5" borderId="11" xfId="0" applyFont="1" applyFill="1" applyBorder="1" applyAlignment="1">
      <alignment horizontal="right" vertical="top" wrapText="1"/>
    </xf>
    <xf numFmtId="0" fontId="33" fillId="5" borderId="11" xfId="0" applyFont="1" applyFill="1" applyBorder="1" applyAlignment="1">
      <alignment vertical="top"/>
    </xf>
    <xf numFmtId="0" fontId="33" fillId="5" borderId="11" xfId="0" applyFont="1" applyFill="1" applyBorder="1" applyAlignment="1">
      <alignment horizontal="center" vertical="top" wrapText="1"/>
    </xf>
    <xf numFmtId="4" fontId="35" fillId="5" borderId="2" xfId="0" applyNumberFormat="1" applyFont="1" applyFill="1" applyBorder="1" applyAlignment="1">
      <alignment vertical="top" wrapText="1"/>
    </xf>
    <xf numFmtId="10" fontId="33" fillId="5" borderId="2" xfId="6" applyNumberFormat="1" applyFont="1" applyFill="1" applyBorder="1" applyAlignment="1">
      <alignment vertical="top" wrapText="1"/>
    </xf>
    <xf numFmtId="10" fontId="33" fillId="5" borderId="11" xfId="6" applyNumberFormat="1" applyFont="1" applyFill="1" applyBorder="1" applyAlignment="1">
      <alignment vertical="top" wrapText="1"/>
    </xf>
    <xf numFmtId="0" fontId="33" fillId="5" borderId="34" xfId="0" applyFont="1" applyFill="1" applyBorder="1" applyAlignment="1">
      <alignment horizontal="right" vertical="top" wrapText="1"/>
    </xf>
    <xf numFmtId="0" fontId="33" fillId="5" borderId="35" xfId="0" applyFont="1" applyFill="1" applyBorder="1" applyAlignment="1">
      <alignment vertical="top"/>
    </xf>
    <xf numFmtId="0" fontId="36" fillId="15" borderId="9" xfId="0" applyFont="1" applyFill="1" applyBorder="1" applyAlignment="1">
      <alignment horizontal="right" vertical="center"/>
    </xf>
    <xf numFmtId="10" fontId="9" fillId="2" borderId="43" xfId="6" applyNumberFormat="1" applyFont="1" applyFill="1" applyBorder="1" applyAlignment="1">
      <alignment horizontal="center" vertical="center" wrapText="1"/>
    </xf>
    <xf numFmtId="0" fontId="33" fillId="5" borderId="32" xfId="0" applyFont="1" applyFill="1" applyBorder="1" applyAlignment="1">
      <alignment horizontal="right" vertical="top" wrapText="1"/>
    </xf>
    <xf numFmtId="0" fontId="33" fillId="5" borderId="32" xfId="0" applyFont="1" applyFill="1" applyBorder="1" applyAlignment="1">
      <alignment vertical="top"/>
    </xf>
    <xf numFmtId="0" fontId="33" fillId="5" borderId="32" xfId="0" applyFont="1" applyFill="1" applyBorder="1" applyAlignment="1">
      <alignment horizontal="center" vertical="top" wrapText="1"/>
    </xf>
    <xf numFmtId="10" fontId="33" fillId="5" borderId="32" xfId="6" applyNumberFormat="1" applyFont="1" applyFill="1" applyBorder="1" applyAlignment="1">
      <alignment vertical="top" wrapText="1"/>
    </xf>
    <xf numFmtId="0" fontId="33" fillId="5" borderId="11" xfId="0" applyFont="1" applyFill="1" applyBorder="1" applyAlignment="1">
      <alignment vertical="top" wrapText="1"/>
    </xf>
    <xf numFmtId="0" fontId="0" fillId="5" borderId="0" xfId="0" applyFill="1"/>
    <xf numFmtId="0" fontId="37" fillId="5" borderId="24" xfId="0" applyFont="1" applyFill="1" applyBorder="1" applyAlignment="1">
      <alignment vertical="center"/>
    </xf>
    <xf numFmtId="0" fontId="37" fillId="5" borderId="24" xfId="0" applyFont="1" applyFill="1" applyBorder="1" applyAlignment="1">
      <alignment horizontal="left" vertical="center"/>
    </xf>
    <xf numFmtId="1" fontId="9" fillId="5" borderId="11" xfId="6" applyNumberFormat="1" applyFont="1" applyFill="1" applyBorder="1" applyAlignment="1">
      <alignment horizontal="center" vertical="top"/>
    </xf>
    <xf numFmtId="3" fontId="37" fillId="5" borderId="0" xfId="0" applyNumberFormat="1" applyFont="1" applyFill="1" applyAlignment="1">
      <alignment vertical="center"/>
    </xf>
    <xf numFmtId="169" fontId="9" fillId="5" borderId="3" xfId="6" applyNumberFormat="1" applyFont="1" applyFill="1" applyBorder="1" applyAlignment="1">
      <alignment horizontal="center" vertical="top" wrapText="1"/>
    </xf>
    <xf numFmtId="3" fontId="11" fillId="7" borderId="2" xfId="0" applyNumberFormat="1" applyFont="1" applyFill="1" applyBorder="1" applyAlignment="1">
      <alignment horizontal="center" vertical="center" wrapText="1"/>
    </xf>
    <xf numFmtId="0" fontId="37" fillId="5" borderId="24" xfId="0" applyFont="1" applyFill="1" applyBorder="1" applyAlignment="1">
      <alignment vertical="center" wrapText="1"/>
    </xf>
    <xf numFmtId="3" fontId="37" fillId="5" borderId="24" xfId="0" applyNumberFormat="1" applyFont="1" applyFill="1" applyBorder="1" applyAlignment="1">
      <alignment vertical="top"/>
    </xf>
    <xf numFmtId="0" fontId="37" fillId="5" borderId="24" xfId="0" applyFont="1" applyFill="1" applyBorder="1" applyAlignment="1">
      <alignment horizontal="center" vertical="top" wrapText="1"/>
    </xf>
    <xf numFmtId="0" fontId="37" fillId="5" borderId="24" xfId="0" applyFont="1" applyFill="1" applyBorder="1" applyAlignment="1">
      <alignment vertical="top"/>
    </xf>
    <xf numFmtId="49" fontId="25" fillId="4" borderId="9" xfId="0" applyNumberFormat="1" applyFont="1" applyFill="1" applyBorder="1" applyAlignment="1">
      <alignment vertical="center"/>
    </xf>
    <xf numFmtId="4" fontId="9" fillId="5" borderId="11" xfId="6" applyNumberFormat="1" applyFont="1" applyFill="1" applyBorder="1" applyAlignment="1">
      <alignment horizontal="center" vertical="top" wrapText="1"/>
    </xf>
    <xf numFmtId="164" fontId="9" fillId="5" borderId="11" xfId="0" applyNumberFormat="1" applyFont="1" applyFill="1" applyBorder="1" applyAlignment="1">
      <alignment horizontal="center" vertical="top"/>
    </xf>
    <xf numFmtId="4" fontId="9" fillId="5" borderId="3" xfId="6" applyNumberFormat="1" applyFont="1" applyFill="1" applyBorder="1" applyAlignment="1">
      <alignment horizontal="center" vertical="top" wrapText="1"/>
    </xf>
    <xf numFmtId="3" fontId="18" fillId="5" borderId="11" xfId="0" applyNumberFormat="1" applyFont="1" applyFill="1" applyBorder="1" applyAlignment="1">
      <alignment horizontal="center" vertical="top" wrapText="1"/>
    </xf>
    <xf numFmtId="4" fontId="11" fillId="5" borderId="11" xfId="6" applyNumberFormat="1" applyFont="1" applyFill="1" applyBorder="1" applyAlignment="1">
      <alignment vertical="top" wrapText="1"/>
    </xf>
    <xf numFmtId="168" fontId="11" fillId="7" borderId="1" xfId="0" quotePrefix="1" applyNumberFormat="1" applyFont="1" applyFill="1" applyBorder="1" applyAlignment="1">
      <alignment horizontal="center" vertical="top" wrapText="1"/>
    </xf>
    <xf numFmtId="9" fontId="26" fillId="4" borderId="9" xfId="0" applyNumberFormat="1" applyFont="1" applyFill="1" applyBorder="1" applyAlignment="1">
      <alignment vertical="center"/>
    </xf>
    <xf numFmtId="49" fontId="10" fillId="5" borderId="0" xfId="0" applyNumberFormat="1" applyFont="1" applyFill="1" applyAlignment="1">
      <alignment vertical="top"/>
    </xf>
    <xf numFmtId="0" fontId="11" fillId="5" borderId="2" xfId="0" applyFont="1" applyFill="1" applyBorder="1" applyAlignment="1" applyProtection="1">
      <alignment vertical="top" wrapText="1"/>
      <protection hidden="1"/>
    </xf>
    <xf numFmtId="49" fontId="18" fillId="5" borderId="0" xfId="0" applyNumberFormat="1" applyFont="1" applyFill="1" applyAlignment="1">
      <alignment vertical="top"/>
    </xf>
    <xf numFmtId="4" fontId="9" fillId="5" borderId="3" xfId="0" applyNumberFormat="1" applyFont="1" applyFill="1" applyBorder="1" applyAlignment="1">
      <alignment horizontal="center" vertical="top"/>
    </xf>
    <xf numFmtId="16" fontId="37" fillId="5" borderId="24" xfId="0" applyNumberFormat="1" applyFont="1" applyFill="1" applyBorder="1" applyAlignment="1">
      <alignment vertical="center" wrapText="1"/>
    </xf>
    <xf numFmtId="0" fontId="41" fillId="5" borderId="0" xfId="0" applyFont="1" applyFill="1" applyAlignment="1">
      <alignment horizontal="right" vertical="center"/>
    </xf>
    <xf numFmtId="3" fontId="41" fillId="5" borderId="23" xfId="0" applyNumberFormat="1" applyFont="1" applyFill="1" applyBorder="1" applyAlignment="1">
      <alignment vertical="top"/>
    </xf>
    <xf numFmtId="0" fontId="41" fillId="5" borderId="23" xfId="0" applyFont="1" applyFill="1" applyBorder="1" applyAlignment="1">
      <alignment vertical="top"/>
    </xf>
    <xf numFmtId="3" fontId="41" fillId="5" borderId="0" xfId="0" applyNumberFormat="1" applyFont="1" applyFill="1" applyAlignment="1">
      <alignment vertical="center"/>
    </xf>
    <xf numFmtId="49" fontId="42" fillId="5" borderId="0" xfId="0" applyNumberFormat="1" applyFont="1" applyFill="1" applyAlignment="1">
      <alignment vertical="center"/>
    </xf>
    <xf numFmtId="0" fontId="41" fillId="5" borderId="0" xfId="0" applyFont="1" applyFill="1" applyAlignment="1">
      <alignment vertical="center"/>
    </xf>
    <xf numFmtId="0" fontId="42" fillId="5" borderId="0" xfId="0" applyFont="1" applyFill="1" applyAlignment="1">
      <alignment vertical="center"/>
    </xf>
    <xf numFmtId="9" fontId="9" fillId="2" borderId="28" xfId="0" applyNumberFormat="1" applyFont="1" applyFill="1" applyBorder="1" applyAlignment="1" applyProtection="1">
      <alignment vertical="center"/>
      <protection locked="0"/>
    </xf>
    <xf numFmtId="165" fontId="9" fillId="2" borderId="29" xfId="0" applyNumberFormat="1" applyFont="1" applyFill="1" applyBorder="1" applyAlignment="1" applyProtection="1">
      <alignment vertical="center"/>
      <protection locked="0"/>
    </xf>
    <xf numFmtId="4" fontId="9" fillId="2" borderId="27" xfId="0" applyNumberFormat="1" applyFont="1" applyFill="1" applyBorder="1" applyAlignment="1" applyProtection="1">
      <alignment vertical="center"/>
      <protection locked="0"/>
    </xf>
    <xf numFmtId="4" fontId="9" fillId="2" borderId="28" xfId="0" applyNumberFormat="1" applyFont="1" applyFill="1" applyBorder="1" applyAlignment="1" applyProtection="1">
      <alignment vertical="center"/>
      <protection locked="0"/>
    </xf>
    <xf numFmtId="4" fontId="9" fillId="2" borderId="29" xfId="0" applyNumberFormat="1" applyFont="1" applyFill="1" applyBorder="1" applyAlignment="1" applyProtection="1">
      <alignment vertical="center"/>
      <protection locked="0"/>
    </xf>
    <xf numFmtId="9" fontId="9" fillId="2" borderId="11" xfId="0" applyNumberFormat="1" applyFont="1" applyFill="1" applyBorder="1" applyAlignment="1" applyProtection="1">
      <alignment vertical="center"/>
      <protection locked="0"/>
    </xf>
    <xf numFmtId="165" fontId="9" fillId="2" borderId="19" xfId="0" applyNumberFormat="1" applyFont="1" applyFill="1" applyBorder="1" applyAlignment="1" applyProtection="1">
      <alignment vertical="center"/>
      <protection locked="0"/>
    </xf>
    <xf numFmtId="4" fontId="9" fillId="2" borderId="30" xfId="0" applyNumberFormat="1" applyFont="1" applyFill="1" applyBorder="1" applyAlignment="1" applyProtection="1">
      <alignment vertical="center"/>
      <protection locked="0"/>
    </xf>
    <xf numFmtId="4" fontId="9" fillId="2" borderId="11" xfId="0" applyNumberFormat="1" applyFont="1" applyFill="1" applyBorder="1" applyAlignment="1" applyProtection="1">
      <alignment vertical="center"/>
      <protection locked="0"/>
    </xf>
    <xf numFmtId="4" fontId="9" fillId="2" borderId="19" xfId="0" applyNumberFormat="1" applyFont="1" applyFill="1" applyBorder="1" applyAlignment="1" applyProtection="1">
      <alignment vertical="center"/>
      <protection locked="0"/>
    </xf>
    <xf numFmtId="9" fontId="9" fillId="2" borderId="32" xfId="0" applyNumberFormat="1" applyFont="1" applyFill="1" applyBorder="1" applyAlignment="1" applyProtection="1">
      <alignment vertical="center"/>
      <protection locked="0"/>
    </xf>
    <xf numFmtId="165" fontId="9" fillId="2" borderId="33" xfId="0" applyNumberFormat="1" applyFont="1" applyFill="1" applyBorder="1" applyAlignment="1" applyProtection="1">
      <alignment vertical="center"/>
      <protection locked="0"/>
    </xf>
    <xf numFmtId="4" fontId="9" fillId="2" borderId="31" xfId="0" applyNumberFormat="1" applyFont="1" applyFill="1" applyBorder="1" applyAlignment="1" applyProtection="1">
      <alignment vertical="center"/>
      <protection locked="0"/>
    </xf>
    <xf numFmtId="4" fontId="9" fillId="2" borderId="32" xfId="0" applyNumberFormat="1" applyFont="1" applyFill="1" applyBorder="1" applyAlignment="1" applyProtection="1">
      <alignment vertical="center"/>
      <protection locked="0"/>
    </xf>
    <xf numFmtId="4" fontId="9" fillId="2" borderId="33" xfId="0" applyNumberFormat="1" applyFont="1" applyFill="1" applyBorder="1" applyAlignment="1" applyProtection="1">
      <alignment vertical="center"/>
      <protection locked="0"/>
    </xf>
    <xf numFmtId="0" fontId="9" fillId="5" borderId="2" xfId="0" applyFont="1" applyFill="1" applyBorder="1" applyAlignment="1" applyProtection="1">
      <alignment vertical="center"/>
      <protection hidden="1"/>
    </xf>
    <xf numFmtId="4" fontId="9" fillId="5" borderId="2" xfId="0" applyNumberFormat="1" applyFont="1" applyFill="1" applyBorder="1" applyAlignment="1" applyProtection="1">
      <alignment vertical="center"/>
      <protection hidden="1"/>
    </xf>
    <xf numFmtId="9" fontId="9" fillId="5" borderId="2" xfId="6" applyFont="1" applyFill="1" applyBorder="1" applyAlignment="1" applyProtection="1">
      <alignment vertical="center"/>
      <protection hidden="1"/>
    </xf>
    <xf numFmtId="165" fontId="9" fillId="5" borderId="2" xfId="6" applyNumberFormat="1" applyFont="1" applyFill="1" applyBorder="1" applyAlignment="1" applyProtection="1">
      <alignment vertical="center"/>
      <protection hidden="1"/>
    </xf>
    <xf numFmtId="4" fontId="9" fillId="2" borderId="27" xfId="0" applyNumberFormat="1" applyFont="1" applyFill="1" applyBorder="1" applyAlignment="1" applyProtection="1">
      <alignment horizontal="right" vertical="center"/>
      <protection locked="0"/>
    </xf>
    <xf numFmtId="4" fontId="9" fillId="2" borderId="28" xfId="0" applyNumberFormat="1" applyFont="1" applyFill="1" applyBorder="1" applyAlignment="1" applyProtection="1">
      <alignment horizontal="right" vertical="center"/>
      <protection locked="0"/>
    </xf>
    <xf numFmtId="4" fontId="9" fillId="2" borderId="29" xfId="0" applyNumberFormat="1" applyFont="1" applyFill="1" applyBorder="1" applyAlignment="1" applyProtection="1">
      <alignment horizontal="right" vertical="center"/>
      <protection locked="0"/>
    </xf>
    <xf numFmtId="0" fontId="9" fillId="5" borderId="11" xfId="0" applyFont="1" applyFill="1" applyBorder="1" applyAlignment="1" applyProtection="1">
      <alignment vertical="center"/>
      <protection hidden="1"/>
    </xf>
    <xf numFmtId="4" fontId="9" fillId="5" borderId="11" xfId="0" applyNumberFormat="1" applyFont="1" applyFill="1" applyBorder="1" applyAlignment="1" applyProtection="1">
      <alignment vertical="center"/>
      <protection hidden="1"/>
    </xf>
    <xf numFmtId="9" fontId="9" fillId="5" borderId="11" xfId="6" applyFont="1" applyFill="1" applyBorder="1" applyAlignment="1" applyProtection="1">
      <alignment vertical="center"/>
      <protection hidden="1"/>
    </xf>
    <xf numFmtId="165" fontId="9" fillId="5" borderId="11" xfId="6" applyNumberFormat="1" applyFont="1" applyFill="1" applyBorder="1" applyAlignment="1" applyProtection="1">
      <alignment vertical="center"/>
      <protection hidden="1"/>
    </xf>
    <xf numFmtId="4" fontId="9" fillId="2" borderId="30" xfId="0" applyNumberFormat="1" applyFont="1" applyFill="1" applyBorder="1" applyAlignment="1" applyProtection="1">
      <alignment horizontal="right" vertical="center"/>
      <protection locked="0"/>
    </xf>
    <xf numFmtId="4" fontId="9" fillId="2" borderId="11" xfId="0" applyNumberFormat="1" applyFont="1" applyFill="1" applyBorder="1" applyAlignment="1" applyProtection="1">
      <alignment horizontal="right" vertical="center"/>
      <protection locked="0"/>
    </xf>
    <xf numFmtId="4" fontId="9" fillId="2" borderId="19" xfId="0" applyNumberFormat="1" applyFont="1" applyFill="1" applyBorder="1" applyAlignment="1" applyProtection="1">
      <alignment horizontal="right" vertical="center"/>
      <protection locked="0"/>
    </xf>
    <xf numFmtId="0" fontId="9" fillId="5" borderId="3" xfId="0" applyFont="1" applyFill="1" applyBorder="1" applyAlignment="1" applyProtection="1">
      <alignment vertical="center"/>
      <protection hidden="1"/>
    </xf>
    <xf numFmtId="4" fontId="9" fillId="5" borderId="3" xfId="0" applyNumberFormat="1" applyFont="1" applyFill="1" applyBorder="1" applyAlignment="1" applyProtection="1">
      <alignment vertical="center"/>
      <protection hidden="1"/>
    </xf>
    <xf numFmtId="9" fontId="9" fillId="5" borderId="3" xfId="6" applyFont="1" applyFill="1" applyBorder="1" applyAlignment="1" applyProtection="1">
      <alignment vertical="center"/>
      <protection hidden="1"/>
    </xf>
    <xf numFmtId="165" fontId="9" fillId="5" borderId="3" xfId="6" applyNumberFormat="1" applyFont="1" applyFill="1" applyBorder="1" applyAlignment="1" applyProtection="1">
      <alignment vertical="center"/>
      <protection hidden="1"/>
    </xf>
    <xf numFmtId="4" fontId="9" fillId="2" borderId="31" xfId="0" applyNumberFormat="1" applyFont="1" applyFill="1" applyBorder="1" applyAlignment="1" applyProtection="1">
      <alignment horizontal="right" vertical="center"/>
      <protection locked="0"/>
    </xf>
    <xf numFmtId="4" fontId="9" fillId="2" borderId="32" xfId="0" applyNumberFormat="1" applyFont="1" applyFill="1" applyBorder="1" applyAlignment="1" applyProtection="1">
      <alignment horizontal="right" vertical="center"/>
      <protection locked="0"/>
    </xf>
    <xf numFmtId="4" fontId="9" fillId="2" borderId="33" xfId="0" applyNumberFormat="1" applyFont="1" applyFill="1" applyBorder="1" applyAlignment="1" applyProtection="1">
      <alignment horizontal="right" vertical="center"/>
      <protection locked="0"/>
    </xf>
    <xf numFmtId="4" fontId="9" fillId="5" borderId="4" xfId="0" applyNumberFormat="1" applyFont="1" applyFill="1" applyBorder="1" applyAlignment="1" applyProtection="1">
      <alignment horizontal="center" vertical="center"/>
      <protection hidden="1"/>
    </xf>
    <xf numFmtId="4" fontId="9" fillId="5" borderId="6" xfId="0" applyNumberFormat="1" applyFont="1" applyFill="1" applyBorder="1" applyAlignment="1" applyProtection="1">
      <alignment horizontal="center" vertical="center"/>
      <protection hidden="1"/>
    </xf>
    <xf numFmtId="9" fontId="9" fillId="2" borderId="27" xfId="0" applyNumberFormat="1" applyFont="1" applyFill="1" applyBorder="1" applyAlignment="1" applyProtection="1">
      <alignment vertical="center"/>
      <protection locked="0"/>
    </xf>
    <xf numFmtId="9" fontId="9" fillId="2" borderId="30" xfId="0" applyNumberFormat="1" applyFont="1" applyFill="1" applyBorder="1" applyAlignment="1" applyProtection="1">
      <alignment vertical="center"/>
      <protection locked="0"/>
    </xf>
    <xf numFmtId="4" fontId="9" fillId="5" borderId="13" xfId="0" applyNumberFormat="1" applyFont="1" applyFill="1" applyBorder="1" applyAlignment="1" applyProtection="1">
      <alignment horizontal="center" vertical="center"/>
      <protection hidden="1"/>
    </xf>
    <xf numFmtId="9" fontId="9" fillId="2" borderId="31" xfId="0" applyNumberFormat="1" applyFont="1" applyFill="1" applyBorder="1" applyAlignment="1" applyProtection="1">
      <alignment vertical="center"/>
      <protection locked="0"/>
    </xf>
    <xf numFmtId="4" fontId="9" fillId="5" borderId="11" xfId="0" applyNumberFormat="1" applyFont="1" applyFill="1" applyBorder="1" applyAlignment="1" applyProtection="1">
      <alignment horizontal="center" vertical="center"/>
      <protection hidden="1"/>
    </xf>
    <xf numFmtId="4" fontId="9" fillId="5" borderId="2" xfId="0" applyNumberFormat="1" applyFont="1" applyFill="1" applyBorder="1" applyAlignment="1" applyProtection="1">
      <alignment horizontal="center" vertical="center"/>
      <protection hidden="1"/>
    </xf>
    <xf numFmtId="4" fontId="9" fillId="5" borderId="3" xfId="0" applyNumberFormat="1" applyFont="1" applyFill="1" applyBorder="1" applyAlignment="1" applyProtection="1">
      <alignment horizontal="center" vertical="center"/>
      <protection hidden="1"/>
    </xf>
    <xf numFmtId="0" fontId="9" fillId="5" borderId="2" xfId="0" applyFont="1" applyFill="1" applyBorder="1" applyAlignment="1" applyProtection="1">
      <alignment vertical="center" wrapText="1"/>
      <protection hidden="1"/>
    </xf>
    <xf numFmtId="4" fontId="9" fillId="5" borderId="18" xfId="0" applyNumberFormat="1" applyFont="1" applyFill="1" applyBorder="1" applyAlignment="1" applyProtection="1">
      <alignment horizontal="center" vertical="center"/>
      <protection hidden="1"/>
    </xf>
    <xf numFmtId="0" fontId="9" fillId="5" borderId="3" xfId="0" applyFont="1" applyFill="1" applyBorder="1" applyAlignment="1" applyProtection="1">
      <alignment vertical="center" wrapText="1"/>
      <protection hidden="1"/>
    </xf>
    <xf numFmtId="4" fontId="9" fillId="5" borderId="40" xfId="0" applyNumberFormat="1" applyFont="1" applyFill="1" applyBorder="1" applyAlignment="1" applyProtection="1">
      <alignment horizontal="center" vertical="center"/>
      <protection hidden="1"/>
    </xf>
    <xf numFmtId="1" fontId="9" fillId="2" borderId="21" xfId="6" applyNumberFormat="1" applyFont="1" applyFill="1" applyBorder="1" applyAlignment="1" applyProtection="1">
      <alignment horizontal="center" vertical="center" wrapText="1"/>
      <protection locked="0"/>
    </xf>
    <xf numFmtId="10" fontId="9" fillId="2" borderId="45" xfId="6" applyNumberFormat="1" applyFont="1" applyFill="1" applyBorder="1" applyAlignment="1" applyProtection="1">
      <alignment horizontal="center" vertical="center" wrapText="1"/>
      <protection locked="0"/>
    </xf>
    <xf numFmtId="3" fontId="9" fillId="2" borderId="46" xfId="6" applyNumberFormat="1" applyFont="1" applyFill="1" applyBorder="1" applyAlignment="1" applyProtection="1">
      <alignment horizontal="center" vertical="center" wrapText="1"/>
      <protection locked="0"/>
    </xf>
    <xf numFmtId="9" fontId="9" fillId="2" borderId="46" xfId="6" applyFont="1" applyFill="1" applyBorder="1" applyAlignment="1" applyProtection="1">
      <alignment horizontal="center" vertical="center" wrapText="1"/>
      <protection locked="0"/>
    </xf>
    <xf numFmtId="3" fontId="9" fillId="2" borderId="47" xfId="6" applyNumberFormat="1" applyFont="1" applyFill="1" applyBorder="1" applyAlignment="1" applyProtection="1">
      <alignment horizontal="center" vertical="center" wrapText="1"/>
      <protection locked="0"/>
    </xf>
    <xf numFmtId="0" fontId="9" fillId="2" borderId="41" xfId="0" applyFont="1" applyFill="1" applyBorder="1" applyAlignment="1" applyProtection="1">
      <alignment horizontal="center" vertical="center"/>
      <protection locked="0"/>
    </xf>
    <xf numFmtId="9" fontId="9" fillId="2" borderId="42" xfId="6" applyFont="1" applyFill="1" applyBorder="1" applyAlignment="1" applyProtection="1">
      <alignment horizontal="center" vertical="center" wrapText="1"/>
      <protection locked="0"/>
    </xf>
    <xf numFmtId="3" fontId="9" fillId="2" borderId="41" xfId="0" applyNumberFormat="1" applyFont="1" applyFill="1" applyBorder="1" applyAlignment="1" applyProtection="1">
      <alignment horizontal="center" vertical="center"/>
      <protection locked="0"/>
    </xf>
    <xf numFmtId="3" fontId="9" fillId="2" borderId="43" xfId="0" applyNumberFormat="1" applyFont="1" applyFill="1" applyBorder="1" applyAlignment="1" applyProtection="1">
      <alignment horizontal="center" vertical="center"/>
      <protection locked="0"/>
    </xf>
    <xf numFmtId="4" fontId="9" fillId="2" borderId="43" xfId="0" applyNumberFormat="1" applyFont="1" applyFill="1" applyBorder="1" applyAlignment="1" applyProtection="1">
      <alignment horizontal="center" vertical="center"/>
      <protection locked="0"/>
    </xf>
    <xf numFmtId="164" fontId="9" fillId="2" borderId="43" xfId="0" applyNumberFormat="1" applyFont="1" applyFill="1" applyBorder="1" applyAlignment="1" applyProtection="1">
      <alignment horizontal="center" vertical="center"/>
      <protection locked="0"/>
    </xf>
    <xf numFmtId="164" fontId="9" fillId="2" borderId="44" xfId="0" applyNumberFormat="1" applyFont="1" applyFill="1" applyBorder="1" applyAlignment="1" applyProtection="1">
      <alignment horizontal="center" vertical="center"/>
      <protection locked="0"/>
    </xf>
    <xf numFmtId="0" fontId="9" fillId="2" borderId="27" xfId="0" applyFont="1" applyFill="1" applyBorder="1" applyAlignment="1" applyProtection="1">
      <alignment vertical="center"/>
      <protection locked="0" hidden="1"/>
    </xf>
    <xf numFmtId="4" fontId="9" fillId="2" borderId="28" xfId="0" applyNumberFormat="1" applyFont="1" applyFill="1" applyBorder="1" applyAlignment="1" applyProtection="1">
      <alignment vertical="center"/>
      <protection locked="0" hidden="1"/>
    </xf>
    <xf numFmtId="0" fontId="9" fillId="2" borderId="30" xfId="0" applyFont="1" applyFill="1" applyBorder="1" applyAlignment="1" applyProtection="1">
      <alignment vertical="center"/>
      <protection locked="0" hidden="1"/>
    </xf>
    <xf numFmtId="4" fontId="9" fillId="2" borderId="11" xfId="0" applyNumberFormat="1" applyFont="1" applyFill="1" applyBorder="1" applyAlignment="1" applyProtection="1">
      <alignment vertical="center"/>
      <protection locked="0" hidden="1"/>
    </xf>
    <xf numFmtId="0" fontId="9" fillId="2" borderId="31" xfId="0" applyFont="1" applyFill="1" applyBorder="1" applyAlignment="1" applyProtection="1">
      <alignment vertical="center"/>
      <protection locked="0" hidden="1"/>
    </xf>
    <xf numFmtId="4" fontId="9" fillId="2" borderId="32" xfId="0" applyNumberFormat="1" applyFont="1" applyFill="1" applyBorder="1" applyAlignment="1" applyProtection="1">
      <alignment vertical="center"/>
      <protection locked="0" hidden="1"/>
    </xf>
    <xf numFmtId="0" fontId="9" fillId="2" borderId="11" xfId="0" applyFont="1" applyFill="1" applyBorder="1" applyAlignment="1" applyProtection="1">
      <alignment vertical="center"/>
      <protection locked="0" hidden="1"/>
    </xf>
    <xf numFmtId="0" fontId="9" fillId="2" borderId="32" xfId="0" applyFont="1" applyFill="1" applyBorder="1" applyAlignment="1" applyProtection="1">
      <alignment vertical="center"/>
      <protection locked="0" hidden="1"/>
    </xf>
    <xf numFmtId="4" fontId="9" fillId="2" borderId="27" xfId="0" applyNumberFormat="1" applyFont="1" applyFill="1" applyBorder="1" applyAlignment="1" applyProtection="1">
      <alignment horizontal="right" vertical="center" wrapText="1"/>
      <protection locked="0"/>
    </xf>
    <xf numFmtId="4" fontId="9" fillId="2" borderId="28" xfId="0" applyNumberFormat="1" applyFont="1" applyFill="1" applyBorder="1" applyAlignment="1" applyProtection="1">
      <alignment horizontal="right" vertical="center" wrapText="1"/>
      <protection locked="0"/>
    </xf>
    <xf numFmtId="4" fontId="9" fillId="2" borderId="29" xfId="0" applyNumberFormat="1" applyFont="1" applyFill="1" applyBorder="1" applyAlignment="1" applyProtection="1">
      <alignment horizontal="right" vertical="center" wrapText="1"/>
      <protection locked="0"/>
    </xf>
    <xf numFmtId="4" fontId="9" fillId="2" borderId="30" xfId="0" applyNumberFormat="1" applyFont="1" applyFill="1" applyBorder="1" applyAlignment="1" applyProtection="1">
      <alignment horizontal="right" vertical="center" wrapText="1"/>
      <protection locked="0"/>
    </xf>
    <xf numFmtId="4" fontId="9" fillId="2" borderId="11" xfId="0" applyNumberFormat="1" applyFont="1" applyFill="1" applyBorder="1" applyAlignment="1" applyProtection="1">
      <alignment horizontal="right" vertical="center" wrapText="1"/>
      <protection locked="0"/>
    </xf>
    <xf numFmtId="4" fontId="9" fillId="2" borderId="19" xfId="0" applyNumberFormat="1" applyFont="1" applyFill="1" applyBorder="1" applyAlignment="1" applyProtection="1">
      <alignment horizontal="right" vertical="center" wrapText="1"/>
      <protection locked="0"/>
    </xf>
    <xf numFmtId="4" fontId="9" fillId="2" borderId="31" xfId="0" applyNumberFormat="1" applyFont="1" applyFill="1" applyBorder="1" applyAlignment="1" applyProtection="1">
      <alignment horizontal="right" vertical="center" wrapText="1"/>
      <protection locked="0"/>
    </xf>
    <xf numFmtId="4" fontId="9" fillId="2" borderId="32" xfId="0" applyNumberFormat="1" applyFont="1" applyFill="1" applyBorder="1" applyAlignment="1" applyProtection="1">
      <alignment horizontal="right" vertical="center" wrapText="1"/>
      <protection locked="0"/>
    </xf>
    <xf numFmtId="4" fontId="9" fillId="2" borderId="33" xfId="0" applyNumberFormat="1" applyFont="1" applyFill="1" applyBorder="1" applyAlignment="1" applyProtection="1">
      <alignment horizontal="right" vertical="center" wrapText="1"/>
      <protection locked="0"/>
    </xf>
    <xf numFmtId="4" fontId="9" fillId="2" borderId="27" xfId="0" applyNumberFormat="1" applyFont="1" applyFill="1" applyBorder="1" applyAlignment="1" applyProtection="1">
      <alignment vertical="center" wrapText="1"/>
      <protection locked="0"/>
    </xf>
    <xf numFmtId="4" fontId="9" fillId="2" borderId="28" xfId="0" applyNumberFormat="1" applyFont="1" applyFill="1" applyBorder="1" applyAlignment="1" applyProtection="1">
      <alignment vertical="center" wrapText="1"/>
      <protection locked="0"/>
    </xf>
    <xf numFmtId="4" fontId="9" fillId="2" borderId="29" xfId="0" applyNumberFormat="1" applyFont="1" applyFill="1" applyBorder="1" applyAlignment="1" applyProtection="1">
      <alignment vertical="center" wrapText="1"/>
      <protection locked="0"/>
    </xf>
    <xf numFmtId="4" fontId="9" fillId="2" borderId="30" xfId="0" applyNumberFormat="1" applyFont="1" applyFill="1" applyBorder="1" applyAlignment="1" applyProtection="1">
      <alignment vertical="center" wrapText="1"/>
      <protection locked="0"/>
    </xf>
    <xf numFmtId="4" fontId="9" fillId="2" borderId="11" xfId="0" applyNumberFormat="1" applyFont="1" applyFill="1" applyBorder="1" applyAlignment="1" applyProtection="1">
      <alignment vertical="center" wrapText="1"/>
      <protection locked="0"/>
    </xf>
    <xf numFmtId="4" fontId="9" fillId="2" borderId="19" xfId="0" applyNumberFormat="1" applyFont="1" applyFill="1" applyBorder="1" applyAlignment="1" applyProtection="1">
      <alignment vertical="center" wrapText="1"/>
      <protection locked="0"/>
    </xf>
    <xf numFmtId="4" fontId="18" fillId="2" borderId="37" xfId="0" applyNumberFormat="1" applyFont="1" applyFill="1" applyBorder="1" applyAlignment="1" applyProtection="1">
      <alignment vertical="center" wrapText="1"/>
      <protection locked="0"/>
    </xf>
    <xf numFmtId="4" fontId="18" fillId="2" borderId="38" xfId="0" applyNumberFormat="1" applyFont="1" applyFill="1" applyBorder="1" applyAlignment="1" applyProtection="1">
      <alignment vertical="center" wrapText="1"/>
      <protection locked="0"/>
    </xf>
    <xf numFmtId="4" fontId="18" fillId="2" borderId="39" xfId="0" applyNumberFormat="1" applyFont="1" applyFill="1" applyBorder="1" applyAlignment="1" applyProtection="1">
      <alignment vertical="center" wrapText="1"/>
      <protection locked="0"/>
    </xf>
    <xf numFmtId="4" fontId="9" fillId="2" borderId="28" xfId="0" applyNumberFormat="1" applyFont="1" applyFill="1" applyBorder="1" applyAlignment="1" applyProtection="1">
      <alignment horizontal="center" vertical="center"/>
      <protection locked="0" hidden="1"/>
    </xf>
    <xf numFmtId="4" fontId="9" fillId="2" borderId="11" xfId="0" applyNumberFormat="1" applyFont="1" applyFill="1" applyBorder="1" applyAlignment="1" applyProtection="1">
      <alignment horizontal="center" vertical="center"/>
      <protection locked="0" hidden="1"/>
    </xf>
    <xf numFmtId="4" fontId="9" fillId="2" borderId="32" xfId="0" applyNumberFormat="1" applyFont="1" applyFill="1" applyBorder="1" applyAlignment="1" applyProtection="1">
      <alignment horizontal="center" vertical="center"/>
      <protection locked="0" hidden="1"/>
    </xf>
    <xf numFmtId="4" fontId="9" fillId="2" borderId="32" xfId="0" applyNumberFormat="1" applyFont="1" applyFill="1" applyBorder="1" applyAlignment="1" applyProtection="1">
      <alignment vertical="center" wrapText="1"/>
      <protection locked="0"/>
    </xf>
    <xf numFmtId="4" fontId="9" fillId="2" borderId="33" xfId="0" applyNumberFormat="1" applyFont="1" applyFill="1" applyBorder="1" applyAlignment="1" applyProtection="1">
      <alignment vertical="center" wrapText="1"/>
      <protection locked="0"/>
    </xf>
    <xf numFmtId="4" fontId="9" fillId="2" borderId="31" xfId="0" applyNumberFormat="1" applyFont="1" applyFill="1" applyBorder="1" applyAlignment="1" applyProtection="1">
      <alignment vertical="center" wrapText="1"/>
      <protection locked="0"/>
    </xf>
    <xf numFmtId="165" fontId="9" fillId="2" borderId="34" xfId="6" applyNumberFormat="1" applyFont="1" applyFill="1" applyBorder="1" applyAlignment="1" applyProtection="1">
      <alignment vertical="center" wrapText="1"/>
      <protection locked="0"/>
    </xf>
    <xf numFmtId="165" fontId="9" fillId="2" borderId="35" xfId="6" applyNumberFormat="1" applyFont="1" applyFill="1" applyBorder="1" applyAlignment="1" applyProtection="1">
      <alignment vertical="center" wrapText="1"/>
      <protection locked="0"/>
    </xf>
    <xf numFmtId="165" fontId="9" fillId="2" borderId="36" xfId="6" applyNumberFormat="1" applyFont="1" applyFill="1" applyBorder="1" applyAlignment="1" applyProtection="1">
      <alignment vertical="center" wrapText="1"/>
      <protection locked="0"/>
    </xf>
    <xf numFmtId="4" fontId="11" fillId="2" borderId="27" xfId="0" applyNumberFormat="1" applyFont="1" applyFill="1" applyBorder="1" applyAlignment="1" applyProtection="1">
      <alignment vertical="center" wrapText="1"/>
      <protection locked="0"/>
    </xf>
    <xf numFmtId="4" fontId="11" fillId="2" borderId="28" xfId="0" applyNumberFormat="1" applyFont="1" applyFill="1" applyBorder="1" applyAlignment="1" applyProtection="1">
      <alignment vertical="center" wrapText="1"/>
      <protection locked="0"/>
    </xf>
    <xf numFmtId="4" fontId="11" fillId="2" borderId="29" xfId="0" applyNumberFormat="1" applyFont="1" applyFill="1" applyBorder="1" applyAlignment="1" applyProtection="1">
      <alignment vertical="center" wrapText="1"/>
      <protection locked="0"/>
    </xf>
    <xf numFmtId="4" fontId="11" fillId="2" borderId="31" xfId="0" applyNumberFormat="1" applyFont="1" applyFill="1" applyBorder="1" applyAlignment="1" applyProtection="1">
      <alignment vertical="center" wrapText="1"/>
      <protection locked="0"/>
    </xf>
    <xf numFmtId="4" fontId="11" fillId="2" borderId="32" xfId="0" applyNumberFormat="1" applyFont="1" applyFill="1" applyBorder="1" applyAlignment="1" applyProtection="1">
      <alignment vertical="center" wrapText="1"/>
      <protection locked="0"/>
    </xf>
    <xf numFmtId="4" fontId="11" fillId="2" borderId="33" xfId="0" applyNumberFormat="1" applyFont="1" applyFill="1" applyBorder="1" applyAlignment="1" applyProtection="1">
      <alignment vertical="center" wrapText="1"/>
      <protection locked="0"/>
    </xf>
    <xf numFmtId="4" fontId="11" fillId="2" borderId="34" xfId="0" applyNumberFormat="1" applyFont="1" applyFill="1" applyBorder="1" applyAlignment="1" applyProtection="1">
      <alignment vertical="center" wrapText="1"/>
      <protection locked="0"/>
    </xf>
    <xf numFmtId="4" fontId="11" fillId="2" borderId="35" xfId="0" applyNumberFormat="1" applyFont="1" applyFill="1" applyBorder="1" applyAlignment="1" applyProtection="1">
      <alignment vertical="center" wrapText="1"/>
      <protection locked="0"/>
    </xf>
    <xf numFmtId="4" fontId="11" fillId="2" borderId="36" xfId="0" applyNumberFormat="1" applyFont="1" applyFill="1" applyBorder="1" applyAlignment="1" applyProtection="1">
      <alignment vertical="center" wrapText="1"/>
      <protection locked="0"/>
    </xf>
    <xf numFmtId="168" fontId="9" fillId="2" borderId="26" xfId="0" applyNumberFormat="1" applyFont="1" applyFill="1" applyBorder="1" applyAlignment="1" applyProtection="1">
      <alignment vertical="center" wrapText="1"/>
      <protection locked="0"/>
    </xf>
    <xf numFmtId="168" fontId="9" fillId="2" borderId="27" xfId="0" applyNumberFormat="1" applyFont="1" applyFill="1" applyBorder="1" applyAlignment="1" applyProtection="1">
      <alignment vertical="center" wrapText="1"/>
      <protection locked="0"/>
    </xf>
    <xf numFmtId="168" fontId="9" fillId="2" borderId="28" xfId="0" applyNumberFormat="1" applyFont="1" applyFill="1" applyBorder="1" applyAlignment="1" applyProtection="1">
      <alignment vertical="center" wrapText="1"/>
      <protection locked="0"/>
    </xf>
    <xf numFmtId="168" fontId="9" fillId="2" borderId="29" xfId="0" applyNumberFormat="1" applyFont="1" applyFill="1" applyBorder="1" applyAlignment="1" applyProtection="1">
      <alignment vertical="center" wrapText="1"/>
      <protection locked="0"/>
    </xf>
    <xf numFmtId="168" fontId="9" fillId="2" borderId="30" xfId="0" applyNumberFormat="1" applyFont="1" applyFill="1" applyBorder="1" applyAlignment="1" applyProtection="1">
      <alignment vertical="center" wrapText="1"/>
      <protection locked="0"/>
    </xf>
    <xf numFmtId="168" fontId="9" fillId="2" borderId="11" xfId="0" applyNumberFormat="1" applyFont="1" applyFill="1" applyBorder="1" applyAlignment="1" applyProtection="1">
      <alignment vertical="center" wrapText="1"/>
      <protection locked="0"/>
    </xf>
    <xf numFmtId="168" fontId="9" fillId="2" borderId="19" xfId="0" applyNumberFormat="1" applyFont="1" applyFill="1" applyBorder="1" applyAlignment="1" applyProtection="1">
      <alignment vertical="center" wrapText="1"/>
      <protection locked="0"/>
    </xf>
    <xf numFmtId="168" fontId="9" fillId="2" borderId="31" xfId="0" applyNumberFormat="1" applyFont="1" applyFill="1" applyBorder="1" applyAlignment="1" applyProtection="1">
      <alignment vertical="center" wrapText="1"/>
      <protection locked="0"/>
    </xf>
    <xf numFmtId="168" fontId="9" fillId="2" borderId="32" xfId="0" applyNumberFormat="1" applyFont="1" applyFill="1" applyBorder="1" applyAlignment="1" applyProtection="1">
      <alignment vertical="center" wrapText="1"/>
      <protection locked="0"/>
    </xf>
    <xf numFmtId="168" fontId="9" fillId="2" borderId="33" xfId="0" applyNumberFormat="1" applyFont="1" applyFill="1" applyBorder="1" applyAlignment="1" applyProtection="1">
      <alignment vertical="center" wrapText="1"/>
      <protection locked="0"/>
    </xf>
    <xf numFmtId="9" fontId="9" fillId="2" borderId="17" xfId="0" applyNumberFormat="1" applyFont="1" applyFill="1" applyBorder="1" applyAlignment="1" applyProtection="1">
      <alignment horizontal="center" vertical="center"/>
      <protection locked="0"/>
    </xf>
    <xf numFmtId="9" fontId="9" fillId="2" borderId="21" xfId="0" applyNumberFormat="1" applyFont="1" applyFill="1" applyBorder="1" applyAlignment="1" applyProtection="1">
      <alignment horizontal="center" vertical="center"/>
      <protection locked="0"/>
    </xf>
    <xf numFmtId="0" fontId="21" fillId="8" borderId="0" xfId="0" applyFont="1" applyFill="1" applyAlignment="1">
      <alignment horizontal="center" vertical="top"/>
    </xf>
    <xf numFmtId="0" fontId="21" fillId="8" borderId="0" xfId="0" applyFont="1" applyFill="1" applyAlignment="1">
      <alignment horizontal="right" vertical="center"/>
    </xf>
    <xf numFmtId="0" fontId="21" fillId="8" borderId="0" xfId="0" applyFont="1" applyFill="1" applyAlignment="1">
      <alignment vertical="center"/>
    </xf>
    <xf numFmtId="0" fontId="23" fillId="4" borderId="9" xfId="0" applyFont="1" applyFill="1" applyBorder="1" applyAlignment="1">
      <alignment horizontal="center" vertical="top"/>
    </xf>
    <xf numFmtId="0" fontId="16" fillId="4" borderId="0" xfId="0" applyFont="1" applyFill="1" applyAlignment="1">
      <alignment horizontal="center" vertical="center"/>
    </xf>
    <xf numFmtId="3" fontId="16" fillId="4" borderId="0" xfId="0" applyNumberFormat="1" applyFont="1" applyFill="1" applyAlignment="1">
      <alignment vertical="center"/>
    </xf>
    <xf numFmtId="3" fontId="9" fillId="5" borderId="6" xfId="0" applyNumberFormat="1" applyFont="1" applyFill="1" applyBorder="1" applyAlignment="1">
      <alignment vertical="center" wrapText="1"/>
    </xf>
    <xf numFmtId="3" fontId="29" fillId="5" borderId="0" xfId="0" applyNumberFormat="1" applyFont="1" applyFill="1" applyAlignment="1">
      <alignment vertical="center"/>
    </xf>
    <xf numFmtId="49" fontId="30" fillId="5" borderId="0" xfId="0" applyNumberFormat="1" applyFont="1" applyFill="1" applyAlignment="1">
      <alignment vertical="center"/>
    </xf>
    <xf numFmtId="0" fontId="16" fillId="4" borderId="9" xfId="0" applyFont="1" applyFill="1" applyBorder="1" applyAlignment="1">
      <alignment vertical="top"/>
    </xf>
    <xf numFmtId="0" fontId="23" fillId="5" borderId="0" xfId="0" applyFont="1" applyFill="1" applyAlignment="1">
      <alignment horizontal="center" vertical="top"/>
    </xf>
    <xf numFmtId="3" fontId="9" fillId="2" borderId="41" xfId="6" applyNumberFormat="1" applyFont="1" applyFill="1" applyBorder="1" applyAlignment="1" applyProtection="1">
      <alignment horizontal="center" vertical="center" wrapText="1"/>
    </xf>
    <xf numFmtId="0" fontId="31" fillId="5" borderId="0" xfId="0" applyFont="1" applyFill="1" applyAlignment="1">
      <alignment horizontal="center" vertical="center"/>
    </xf>
    <xf numFmtId="3" fontId="9" fillId="2" borderId="42" xfId="6" applyNumberFormat="1" applyFont="1" applyFill="1" applyBorder="1" applyAlignment="1" applyProtection="1">
      <alignment horizontal="center" vertical="center" wrapText="1"/>
    </xf>
    <xf numFmtId="3" fontId="9" fillId="5" borderId="11" xfId="0" applyNumberFormat="1" applyFont="1" applyFill="1" applyBorder="1" applyAlignment="1">
      <alignment horizontal="left" vertical="center" wrapText="1"/>
    </xf>
    <xf numFmtId="3" fontId="32" fillId="5" borderId="11" xfId="0" applyNumberFormat="1" applyFont="1" applyFill="1" applyBorder="1" applyAlignment="1">
      <alignment horizontal="left" vertical="center" wrapText="1"/>
    </xf>
    <xf numFmtId="0" fontId="10" fillId="5" borderId="6" xfId="0" applyFont="1" applyFill="1" applyBorder="1" applyAlignment="1">
      <alignment horizontal="center" vertical="center" wrapText="1"/>
    </xf>
    <xf numFmtId="4" fontId="9" fillId="2" borderId="41" xfId="0" applyNumberFormat="1" applyFont="1" applyFill="1" applyBorder="1" applyAlignment="1">
      <alignment horizontal="center" vertical="center" wrapText="1"/>
    </xf>
    <xf numFmtId="4" fontId="9" fillId="2" borderId="43" xfId="0" applyNumberFormat="1" applyFont="1" applyFill="1" applyBorder="1" applyAlignment="1">
      <alignment horizontal="center" vertical="center" wrapText="1"/>
    </xf>
    <xf numFmtId="4" fontId="9" fillId="2" borderId="42" xfId="0" applyNumberFormat="1" applyFont="1" applyFill="1" applyBorder="1" applyAlignment="1">
      <alignment horizontal="center" vertical="center" wrapText="1"/>
    </xf>
    <xf numFmtId="0" fontId="16" fillId="4" borderId="5" xfId="0" applyFont="1" applyFill="1" applyBorder="1" applyAlignment="1">
      <alignment horizontal="center" vertical="center"/>
    </xf>
    <xf numFmtId="0" fontId="9" fillId="5" borderId="6" xfId="0" applyFont="1" applyFill="1" applyBorder="1" applyAlignment="1">
      <alignment vertical="center" wrapText="1"/>
    </xf>
    <xf numFmtId="0" fontId="39" fillId="4" borderId="9" xfId="0" applyFont="1" applyFill="1" applyBorder="1" applyAlignment="1">
      <alignment vertical="top"/>
    </xf>
    <xf numFmtId="0" fontId="38" fillId="4" borderId="9" xfId="0" applyFont="1" applyFill="1" applyBorder="1" applyAlignment="1">
      <alignment horizontal="right" vertical="center"/>
    </xf>
    <xf numFmtId="0" fontId="38" fillId="4" borderId="9" xfId="0" applyFont="1" applyFill="1" applyBorder="1" applyAlignment="1">
      <alignment vertical="center"/>
    </xf>
    <xf numFmtId="0" fontId="39" fillId="4" borderId="9" xfId="0" applyFont="1" applyFill="1" applyBorder="1" applyAlignment="1">
      <alignment horizontal="center" vertical="center"/>
    </xf>
    <xf numFmtId="3" fontId="39" fillId="4" borderId="9" xfId="0" applyNumberFormat="1" applyFont="1" applyFill="1" applyBorder="1" applyAlignment="1">
      <alignment vertical="center"/>
    </xf>
    <xf numFmtId="0" fontId="38" fillId="4" borderId="9" xfId="0" applyFont="1" applyFill="1" applyBorder="1" applyAlignment="1">
      <alignment horizontal="center" vertical="center"/>
    </xf>
    <xf numFmtId="0" fontId="39" fillId="4" borderId="9" xfId="0" applyFont="1" applyFill="1" applyBorder="1" applyAlignment="1">
      <alignment vertical="center"/>
    </xf>
    <xf numFmtId="49" fontId="40" fillId="4" borderId="9" xfId="0" applyNumberFormat="1" applyFont="1" applyFill="1" applyBorder="1" applyAlignment="1">
      <alignment vertical="center"/>
    </xf>
    <xf numFmtId="0" fontId="39" fillId="5" borderId="0" xfId="0" applyFont="1" applyFill="1" applyAlignment="1">
      <alignment vertical="top"/>
    </xf>
    <xf numFmtId="3" fontId="13" fillId="5" borderId="11" xfId="0" applyNumberFormat="1" applyFont="1" applyFill="1" applyBorder="1" applyAlignment="1">
      <alignment vertical="center" wrapText="1"/>
    </xf>
    <xf numFmtId="3" fontId="19" fillId="5" borderId="6" xfId="0" applyNumberFormat="1" applyFont="1" applyFill="1" applyBorder="1" applyAlignment="1">
      <alignment horizontal="center" vertical="center" wrapText="1"/>
    </xf>
    <xf numFmtId="0" fontId="13" fillId="2" borderId="26" xfId="0" applyFont="1" applyFill="1" applyBorder="1" applyAlignment="1">
      <alignment horizontal="center" vertical="center"/>
    </xf>
    <xf numFmtId="0" fontId="13" fillId="5" borderId="0" xfId="0" applyFont="1" applyFill="1" applyAlignment="1">
      <alignment vertical="center"/>
    </xf>
    <xf numFmtId="3" fontId="13" fillId="5" borderId="2" xfId="0" applyNumberFormat="1" applyFont="1" applyFill="1" applyBorder="1" applyAlignment="1">
      <alignment horizontal="center" vertical="center" wrapText="1"/>
    </xf>
    <xf numFmtId="3" fontId="13" fillId="5" borderId="11" xfId="0" applyNumberFormat="1" applyFont="1" applyFill="1" applyBorder="1" applyAlignment="1">
      <alignment horizontal="center" vertical="center" wrapText="1"/>
    </xf>
    <xf numFmtId="3" fontId="13" fillId="2" borderId="34" xfId="0" applyNumberFormat="1" applyFont="1" applyFill="1" applyBorder="1" applyAlignment="1">
      <alignment horizontal="center" vertical="center"/>
    </xf>
    <xf numFmtId="3" fontId="13" fillId="2" borderId="35" xfId="0" applyNumberFormat="1" applyFont="1" applyFill="1" applyBorder="1" applyAlignment="1">
      <alignment horizontal="center" vertical="center"/>
    </xf>
    <xf numFmtId="3" fontId="13" fillId="2" borderId="36" xfId="0" applyNumberFormat="1" applyFont="1" applyFill="1" applyBorder="1" applyAlignment="1">
      <alignment horizontal="center" vertical="center"/>
    </xf>
    <xf numFmtId="3" fontId="13" fillId="5" borderId="2" xfId="0" applyNumberFormat="1" applyFont="1" applyFill="1" applyBorder="1" applyAlignment="1">
      <alignment vertical="center" wrapText="1"/>
    </xf>
    <xf numFmtId="3" fontId="13" fillId="5" borderId="6" xfId="0" applyNumberFormat="1" applyFont="1" applyFill="1" applyBorder="1" applyAlignment="1">
      <alignment vertical="center" wrapText="1"/>
    </xf>
    <xf numFmtId="3" fontId="13" fillId="2" borderId="26" xfId="0" applyNumberFormat="1" applyFont="1" applyFill="1" applyBorder="1" applyAlignment="1">
      <alignment horizontal="center" vertical="center"/>
    </xf>
    <xf numFmtId="0" fontId="20" fillId="8" borderId="9" xfId="0" applyFont="1" applyFill="1" applyBorder="1" applyAlignment="1">
      <alignment horizontal="center" vertical="top"/>
    </xf>
    <xf numFmtId="0" fontId="20" fillId="8" borderId="22" xfId="0" applyFont="1" applyFill="1" applyBorder="1" applyAlignment="1">
      <alignment vertical="center"/>
    </xf>
    <xf numFmtId="0" fontId="23" fillId="4" borderId="5" xfId="0" applyFont="1" applyFill="1" applyBorder="1" applyAlignment="1">
      <alignment vertical="center"/>
    </xf>
    <xf numFmtId="0" fontId="9" fillId="5" borderId="11" xfId="0" applyFont="1" applyFill="1" applyBorder="1" applyAlignment="1">
      <alignment vertical="center" wrapText="1"/>
    </xf>
    <xf numFmtId="3" fontId="9" fillId="5" borderId="6" xfId="0" applyNumberFormat="1" applyFont="1" applyFill="1" applyBorder="1" applyAlignment="1">
      <alignment horizontal="center" vertical="center" wrapText="1"/>
    </xf>
    <xf numFmtId="0" fontId="9" fillId="5" borderId="6" xfId="0" applyFont="1" applyFill="1" applyBorder="1" applyAlignment="1">
      <alignment horizontal="center" vertical="center"/>
    </xf>
    <xf numFmtId="0" fontId="9" fillId="5" borderId="13" xfId="0" applyFont="1" applyFill="1" applyBorder="1" applyAlignment="1">
      <alignment horizontal="center" vertical="center"/>
    </xf>
    <xf numFmtId="0" fontId="16" fillId="4" borderId="0" xfId="0" applyFont="1" applyFill="1" applyAlignment="1">
      <alignment vertical="center"/>
    </xf>
    <xf numFmtId="0" fontId="21" fillId="8" borderId="9" xfId="0" applyFont="1" applyFill="1" applyBorder="1" applyAlignment="1">
      <alignment horizontal="center" vertical="top"/>
    </xf>
    <xf numFmtId="0" fontId="10" fillId="9" borderId="11" xfId="0" applyFont="1" applyFill="1" applyBorder="1" applyAlignment="1">
      <alignment horizontal="center" vertical="center"/>
    </xf>
    <xf numFmtId="4" fontId="13" fillId="5" borderId="5" xfId="0" applyNumberFormat="1" applyFont="1" applyFill="1" applyBorder="1" applyAlignment="1">
      <alignment vertical="center" wrapText="1"/>
    </xf>
    <xf numFmtId="4" fontId="13" fillId="5" borderId="0" xfId="0" applyNumberFormat="1" applyFont="1" applyFill="1" applyAlignment="1">
      <alignment vertical="center" wrapText="1"/>
    </xf>
    <xf numFmtId="4" fontId="13" fillId="5" borderId="22" xfId="0" applyNumberFormat="1" applyFont="1" applyFill="1" applyBorder="1" applyAlignment="1">
      <alignment vertical="center" wrapText="1"/>
    </xf>
    <xf numFmtId="0" fontId="10" fillId="13" borderId="3" xfId="0" applyFont="1" applyFill="1" applyBorder="1" applyAlignment="1">
      <alignment horizontal="center" vertical="center"/>
    </xf>
    <xf numFmtId="0" fontId="23" fillId="4" borderId="22" xfId="0" applyFont="1" applyFill="1" applyBorder="1" applyAlignment="1">
      <alignment horizontal="center" vertical="top"/>
    </xf>
    <xf numFmtId="0" fontId="9" fillId="5" borderId="2" xfId="0" applyFont="1" applyFill="1" applyBorder="1" applyAlignment="1">
      <alignment vertical="center" wrapText="1"/>
    </xf>
    <xf numFmtId="4" fontId="9" fillId="5" borderId="2" xfId="0" applyNumberFormat="1" applyFont="1" applyFill="1" applyBorder="1" applyAlignment="1">
      <alignment horizontal="center" vertical="center" wrapText="1"/>
    </xf>
    <xf numFmtId="0" fontId="9" fillId="5" borderId="4" xfId="0" applyFont="1" applyFill="1" applyBorder="1" applyAlignment="1">
      <alignment vertical="center"/>
    </xf>
    <xf numFmtId="0" fontId="9" fillId="5" borderId="12" xfId="0" applyFont="1" applyFill="1" applyBorder="1" applyAlignment="1">
      <alignment vertical="center"/>
    </xf>
    <xf numFmtId="4" fontId="9" fillId="5" borderId="4" xfId="0" applyNumberFormat="1" applyFont="1" applyFill="1" applyBorder="1" applyAlignment="1">
      <alignment horizontal="right" vertical="center" wrapText="1"/>
    </xf>
    <xf numFmtId="4" fontId="9" fillId="2" borderId="34" xfId="0" applyNumberFormat="1" applyFont="1" applyFill="1" applyBorder="1" applyAlignment="1">
      <alignment horizontal="right" vertical="center"/>
    </xf>
    <xf numFmtId="4" fontId="9" fillId="2" borderId="35" xfId="0" applyNumberFormat="1" applyFont="1" applyFill="1" applyBorder="1" applyAlignment="1">
      <alignment horizontal="right" vertical="center" wrapText="1"/>
    </xf>
    <xf numFmtId="4" fontId="9" fillId="2" borderId="36" xfId="0" applyNumberFormat="1" applyFont="1" applyFill="1" applyBorder="1" applyAlignment="1">
      <alignment horizontal="right" vertical="center" wrapText="1"/>
    </xf>
    <xf numFmtId="0" fontId="11" fillId="10" borderId="10" xfId="0" applyFont="1" applyFill="1" applyBorder="1" applyAlignment="1">
      <alignment vertical="center"/>
    </xf>
    <xf numFmtId="4" fontId="11" fillId="10" borderId="9" xfId="0" applyNumberFormat="1" applyFont="1" applyFill="1" applyBorder="1" applyAlignment="1">
      <alignment vertical="center"/>
    </xf>
    <xf numFmtId="4" fontId="11" fillId="10" borderId="9" xfId="0" applyNumberFormat="1" applyFont="1" applyFill="1" applyBorder="1" applyAlignment="1">
      <alignment horizontal="center" vertical="center"/>
    </xf>
    <xf numFmtId="4" fontId="11" fillId="10" borderId="5" xfId="0" applyNumberFormat="1" applyFont="1" applyFill="1" applyBorder="1" applyAlignment="1">
      <alignment vertical="center"/>
    </xf>
    <xf numFmtId="4" fontId="11" fillId="10" borderId="12" xfId="0" applyNumberFormat="1" applyFont="1" applyFill="1" applyBorder="1" applyAlignment="1">
      <alignment vertical="center"/>
    </xf>
    <xf numFmtId="4" fontId="9" fillId="5" borderId="4" xfId="0" applyNumberFormat="1" applyFont="1" applyFill="1" applyBorder="1" applyAlignment="1">
      <alignment horizontal="center" vertical="center" wrapText="1"/>
    </xf>
    <xf numFmtId="4" fontId="9" fillId="5" borderId="6" xfId="0" applyNumberFormat="1" applyFont="1" applyFill="1" applyBorder="1" applyAlignment="1">
      <alignment horizontal="center" vertical="center" wrapText="1"/>
    </xf>
    <xf numFmtId="4" fontId="9" fillId="5" borderId="13" xfId="0" applyNumberFormat="1" applyFont="1" applyFill="1" applyBorder="1" applyAlignment="1">
      <alignment horizontal="center" vertical="center" wrapText="1"/>
    </xf>
    <xf numFmtId="4" fontId="11" fillId="10" borderId="0" xfId="0" applyNumberFormat="1" applyFont="1" applyFill="1" applyAlignment="1">
      <alignment vertical="center"/>
    </xf>
    <xf numFmtId="4" fontId="11" fillId="10" borderId="20" xfId="0" applyNumberFormat="1" applyFont="1" applyFill="1" applyBorder="1" applyAlignment="1">
      <alignment vertical="center"/>
    </xf>
    <xf numFmtId="4" fontId="11" fillId="5" borderId="4" xfId="0" applyNumberFormat="1" applyFont="1" applyFill="1" applyBorder="1" applyAlignment="1">
      <alignment horizontal="right" vertical="center" wrapText="1"/>
    </xf>
    <xf numFmtId="4" fontId="11" fillId="5" borderId="6" xfId="0" applyNumberFormat="1" applyFont="1" applyFill="1" applyBorder="1" applyAlignment="1">
      <alignment horizontal="right" vertical="center" wrapText="1"/>
    </xf>
    <xf numFmtId="0" fontId="21" fillId="8" borderId="22" xfId="0" applyFont="1" applyFill="1" applyBorder="1" applyAlignment="1">
      <alignment vertical="center"/>
    </xf>
    <xf numFmtId="0" fontId="22" fillId="4" borderId="9" xfId="0" applyFont="1" applyFill="1" applyBorder="1" applyAlignment="1">
      <alignment horizontal="center" vertical="top"/>
    </xf>
    <xf numFmtId="0" fontId="22" fillId="4" borderId="22" xfId="0" applyFont="1" applyFill="1" applyBorder="1" applyAlignment="1">
      <alignment vertical="center"/>
    </xf>
    <xf numFmtId="0" fontId="22" fillId="4" borderId="0" xfId="0" applyFont="1" applyFill="1" applyAlignment="1">
      <alignment vertical="center"/>
    </xf>
    <xf numFmtId="0" fontId="9" fillId="5" borderId="2" xfId="0" applyFont="1" applyFill="1" applyBorder="1" applyAlignment="1">
      <alignment vertical="center"/>
    </xf>
    <xf numFmtId="0" fontId="9" fillId="5" borderId="4"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18" fillId="5" borderId="2" xfId="0" applyFont="1" applyFill="1" applyBorder="1" applyAlignment="1">
      <alignment vertical="center"/>
    </xf>
    <xf numFmtId="0" fontId="18" fillId="5" borderId="4" xfId="0" applyFont="1" applyFill="1" applyBorder="1" applyAlignment="1">
      <alignment horizontal="center" vertical="center" wrapText="1"/>
    </xf>
    <xf numFmtId="0" fontId="18" fillId="5" borderId="0" xfId="0" applyFont="1" applyFill="1" applyAlignment="1">
      <alignment vertical="center"/>
    </xf>
    <xf numFmtId="0" fontId="43" fillId="16" borderId="5" xfId="0" applyFont="1" applyFill="1" applyBorder="1" applyAlignment="1">
      <alignment horizontal="center" vertical="top"/>
    </xf>
    <xf numFmtId="0" fontId="14" fillId="4" borderId="9" xfId="0" applyFont="1" applyFill="1" applyBorder="1" applyAlignment="1">
      <alignment horizontal="center" vertical="center"/>
    </xf>
    <xf numFmtId="0" fontId="10" fillId="9" borderId="2" xfId="0" applyFont="1" applyFill="1" applyBorder="1" applyAlignment="1">
      <alignment horizontal="center" vertical="center"/>
    </xf>
    <xf numFmtId="0" fontId="14" fillId="4" borderId="22" xfId="0" applyFont="1" applyFill="1" applyBorder="1" applyAlignment="1">
      <alignment vertical="center"/>
    </xf>
    <xf numFmtId="4" fontId="14" fillId="4" borderId="22" xfId="0" applyNumberFormat="1" applyFont="1" applyFill="1" applyBorder="1" applyAlignment="1">
      <alignment vertical="center"/>
    </xf>
    <xf numFmtId="0" fontId="22" fillId="7" borderId="22" xfId="0" applyFont="1" applyFill="1" applyBorder="1" applyAlignment="1">
      <alignment vertical="center"/>
    </xf>
    <xf numFmtId="9" fontId="9" fillId="5" borderId="4" xfId="0" applyNumberFormat="1" applyFont="1" applyFill="1" applyBorder="1" applyAlignment="1">
      <alignment vertical="center"/>
    </xf>
    <xf numFmtId="9" fontId="9" fillId="5" borderId="6" xfId="0" applyNumberFormat="1" applyFont="1" applyFill="1" applyBorder="1" applyAlignment="1">
      <alignment vertical="center"/>
    </xf>
    <xf numFmtId="9" fontId="9" fillId="5" borderId="13" xfId="0" applyNumberFormat="1" applyFont="1" applyFill="1" applyBorder="1" applyAlignment="1">
      <alignment vertical="center"/>
    </xf>
    <xf numFmtId="0" fontId="22" fillId="7" borderId="9" xfId="0" applyFont="1" applyFill="1" applyBorder="1" applyAlignment="1">
      <alignment horizontal="center" vertical="center"/>
    </xf>
    <xf numFmtId="49" fontId="27" fillId="5" borderId="0" xfId="0" applyNumberFormat="1" applyFont="1" applyFill="1" applyAlignment="1">
      <alignment vertical="center"/>
    </xf>
    <xf numFmtId="3" fontId="11" fillId="5" borderId="0" xfId="0" applyNumberFormat="1" applyFont="1" applyFill="1" applyAlignment="1">
      <alignment vertical="center"/>
    </xf>
    <xf numFmtId="0" fontId="21" fillId="8" borderId="9" xfId="0" applyFont="1" applyFill="1" applyBorder="1" applyAlignment="1">
      <alignment horizontal="center" vertical="center"/>
    </xf>
    <xf numFmtId="0" fontId="9" fillId="5" borderId="10" xfId="0" applyFont="1" applyFill="1" applyBorder="1" applyAlignment="1">
      <alignment horizontal="center" vertical="center" wrapText="1"/>
    </xf>
    <xf numFmtId="168" fontId="9" fillId="5" borderId="7" xfId="0" applyNumberFormat="1" applyFont="1" applyFill="1" applyBorder="1" applyAlignment="1">
      <alignment vertical="center" wrapText="1"/>
    </xf>
    <xf numFmtId="3" fontId="11" fillId="9" borderId="2" xfId="0" applyNumberFormat="1" applyFont="1" applyFill="1" applyBorder="1" applyAlignment="1">
      <alignment vertical="center" wrapText="1"/>
    </xf>
    <xf numFmtId="0" fontId="11" fillId="9" borderId="2" xfId="0" applyFont="1" applyFill="1" applyBorder="1" applyAlignment="1">
      <alignment horizontal="center" vertical="center" wrapText="1"/>
    </xf>
    <xf numFmtId="168" fontId="11" fillId="9" borderId="11" xfId="0" applyNumberFormat="1" applyFont="1" applyFill="1" applyBorder="1" applyAlignment="1">
      <alignment vertical="center" wrapText="1"/>
    </xf>
    <xf numFmtId="168" fontId="11" fillId="9" borderId="2" xfId="0" applyNumberFormat="1" applyFont="1" applyFill="1" applyBorder="1" applyAlignment="1">
      <alignment vertical="center" wrapText="1"/>
    </xf>
    <xf numFmtId="0" fontId="9" fillId="5" borderId="13" xfId="0" applyFont="1" applyFill="1" applyBorder="1" applyAlignment="1">
      <alignment horizontal="center" vertical="center" wrapText="1"/>
    </xf>
    <xf numFmtId="3" fontId="11" fillId="9" borderId="1" xfId="0" applyNumberFormat="1" applyFont="1" applyFill="1" applyBorder="1" applyAlignment="1">
      <alignment vertical="center" wrapText="1"/>
    </xf>
    <xf numFmtId="0" fontId="11" fillId="9" borderId="1" xfId="0" applyFont="1" applyFill="1" applyBorder="1" applyAlignment="1">
      <alignment horizontal="center" vertical="center" wrapText="1"/>
    </xf>
    <xf numFmtId="4" fontId="11" fillId="9" borderId="2" xfId="0" applyNumberFormat="1" applyFont="1" applyFill="1" applyBorder="1" applyAlignment="1">
      <alignment vertical="center" wrapText="1"/>
    </xf>
    <xf numFmtId="4" fontId="11" fillId="9" borderId="11" xfId="0" applyNumberFormat="1" applyFont="1" applyFill="1" applyBorder="1" applyAlignment="1">
      <alignment vertical="center" wrapText="1"/>
    </xf>
    <xf numFmtId="4" fontId="21" fillId="8" borderId="22" xfId="0" applyNumberFormat="1" applyFont="1" applyFill="1" applyBorder="1" applyAlignment="1">
      <alignment vertical="center"/>
    </xf>
    <xf numFmtId="0" fontId="16" fillId="16" borderId="5" xfId="0" applyFont="1" applyFill="1" applyBorder="1" applyAlignment="1">
      <alignment vertical="top" wrapText="1"/>
    </xf>
    <xf numFmtId="0" fontId="9" fillId="5" borderId="18" xfId="0" applyFont="1" applyFill="1" applyBorder="1" applyAlignment="1">
      <alignment vertical="center" wrapText="1"/>
    </xf>
    <xf numFmtId="164" fontId="9" fillId="2" borderId="17" xfId="0" applyNumberFormat="1" applyFont="1" applyFill="1" applyBorder="1" applyAlignment="1">
      <alignment horizontal="center" vertical="center"/>
    </xf>
    <xf numFmtId="164" fontId="9" fillId="5" borderId="0" xfId="0" applyNumberFormat="1" applyFont="1" applyFill="1" applyAlignment="1">
      <alignment vertical="center"/>
    </xf>
    <xf numFmtId="0" fontId="9" fillId="5" borderId="19" xfId="0" applyFont="1" applyFill="1" applyBorder="1" applyAlignment="1">
      <alignment vertical="center" wrapText="1"/>
    </xf>
    <xf numFmtId="0" fontId="11" fillId="7" borderId="1" xfId="0" applyFont="1" applyFill="1" applyBorder="1" applyAlignment="1">
      <alignment vertical="center"/>
    </xf>
    <xf numFmtId="0" fontId="11" fillId="7" borderId="1" xfId="0" applyFont="1" applyFill="1" applyBorder="1" applyAlignment="1">
      <alignment horizontal="center" vertical="center"/>
    </xf>
    <xf numFmtId="0" fontId="9" fillId="5" borderId="40" xfId="0" applyFont="1" applyFill="1" applyBorder="1" applyAlignment="1">
      <alignment vertical="center" wrapText="1"/>
    </xf>
    <xf numFmtId="164" fontId="9" fillId="5" borderId="25" xfId="0" applyNumberFormat="1" applyFont="1" applyFill="1" applyBorder="1" applyAlignment="1">
      <alignment vertical="center"/>
    </xf>
    <xf numFmtId="0" fontId="26" fillId="4" borderId="22" xfId="0" applyFont="1" applyFill="1" applyBorder="1" applyAlignment="1">
      <alignment vertical="center"/>
    </xf>
    <xf numFmtId="49" fontId="49" fillId="4" borderId="9" xfId="0" applyNumberFormat="1" applyFont="1" applyFill="1" applyBorder="1" applyAlignment="1">
      <alignment vertical="center"/>
    </xf>
    <xf numFmtId="0" fontId="9" fillId="13" borderId="2" xfId="0" applyFont="1" applyFill="1" applyBorder="1" applyAlignment="1">
      <alignment horizontal="center" vertical="center"/>
    </xf>
    <xf numFmtId="0" fontId="9" fillId="9" borderId="1" xfId="0" applyFont="1" applyFill="1" applyBorder="1" applyAlignment="1">
      <alignment horizontal="center" vertical="center"/>
    </xf>
    <xf numFmtId="0" fontId="44" fillId="2" borderId="14" xfId="0" applyFont="1" applyFill="1" applyBorder="1" applyAlignment="1">
      <alignment horizontal="center" vertical="center" wrapText="1"/>
    </xf>
    <xf numFmtId="0" fontId="9" fillId="5" borderId="20" xfId="0" applyFont="1" applyFill="1" applyBorder="1" applyAlignment="1">
      <alignment horizontal="right" vertical="center" wrapText="1"/>
    </xf>
    <xf numFmtId="0" fontId="32" fillId="5" borderId="20" xfId="0" applyFont="1" applyFill="1" applyBorder="1" applyAlignment="1">
      <alignment horizontal="right" vertical="center" wrapText="1"/>
    </xf>
    <xf numFmtId="0" fontId="13" fillId="5" borderId="20" xfId="0" applyFont="1" applyFill="1" applyBorder="1" applyAlignment="1">
      <alignment horizontal="right" vertical="center" wrapText="1"/>
    </xf>
    <xf numFmtId="0" fontId="13" fillId="5" borderId="12" xfId="0" applyFont="1" applyFill="1" applyBorder="1" applyAlignment="1">
      <alignment horizontal="right" vertical="center" wrapText="1"/>
    </xf>
    <xf numFmtId="0" fontId="9" fillId="5" borderId="8" xfId="0" applyFont="1" applyFill="1" applyBorder="1" applyAlignment="1">
      <alignment horizontal="right" vertical="center" wrapText="1"/>
    </xf>
    <xf numFmtId="0" fontId="9" fillId="5" borderId="5" xfId="0" applyFont="1" applyFill="1" applyBorder="1" applyAlignment="1">
      <alignment horizontal="right" vertical="center"/>
    </xf>
    <xf numFmtId="0" fontId="9" fillId="5" borderId="22" xfId="0" applyFont="1" applyFill="1" applyBorder="1" applyAlignment="1">
      <alignment horizontal="right" vertical="center"/>
    </xf>
    <xf numFmtId="0" fontId="9" fillId="5" borderId="12" xfId="0" applyFont="1" applyFill="1" applyBorder="1" applyAlignment="1">
      <alignment horizontal="right" vertical="center" wrapText="1"/>
    </xf>
    <xf numFmtId="0" fontId="11" fillId="10" borderId="7" xfId="0" applyFont="1" applyFill="1" applyBorder="1" applyAlignment="1">
      <alignment horizontal="right" vertical="center"/>
    </xf>
    <xf numFmtId="0" fontId="9" fillId="5" borderId="12" xfId="0" applyFont="1" applyFill="1" applyBorder="1" applyAlignment="1">
      <alignment horizontal="right" vertical="center"/>
    </xf>
    <xf numFmtId="0" fontId="9" fillId="5" borderId="20" xfId="0" applyFont="1" applyFill="1" applyBorder="1" applyAlignment="1">
      <alignment horizontal="right" vertical="center"/>
    </xf>
    <xf numFmtId="0" fontId="18" fillId="5" borderId="12" xfId="0" applyFont="1" applyFill="1" applyBorder="1" applyAlignment="1">
      <alignment horizontal="right" vertical="center" wrapText="1"/>
    </xf>
    <xf numFmtId="0" fontId="9" fillId="5" borderId="8" xfId="0" applyFont="1" applyFill="1" applyBorder="1" applyAlignment="1">
      <alignment horizontal="right" vertical="center"/>
    </xf>
    <xf numFmtId="0" fontId="11" fillId="5" borderId="12" xfId="0" applyFont="1" applyFill="1" applyBorder="1" applyAlignment="1">
      <alignment horizontal="right" vertical="center"/>
    </xf>
    <xf numFmtId="0" fontId="9" fillId="5" borderId="7" xfId="0" applyFont="1" applyFill="1" applyBorder="1" applyAlignment="1">
      <alignment horizontal="right" vertical="center" wrapText="1"/>
    </xf>
    <xf numFmtId="0" fontId="11" fillId="9" borderId="12" xfId="0" applyFont="1" applyFill="1" applyBorder="1" applyAlignment="1">
      <alignment horizontal="right" vertical="center" wrapText="1"/>
    </xf>
    <xf numFmtId="0" fontId="11" fillId="9" borderId="7" xfId="0" applyFont="1" applyFill="1" applyBorder="1" applyAlignment="1">
      <alignment horizontal="right" vertical="center" wrapText="1"/>
    </xf>
    <xf numFmtId="0" fontId="48" fillId="2" borderId="0" xfId="0" applyFont="1" applyFill="1" applyAlignment="1">
      <alignment horizontal="center" vertical="center" wrapText="1"/>
    </xf>
    <xf numFmtId="0" fontId="48" fillId="2" borderId="0" xfId="0" applyFont="1" applyFill="1" applyAlignment="1">
      <alignment horizontal="center" vertical="center"/>
    </xf>
    <xf numFmtId="0" fontId="16" fillId="17" borderId="0" xfId="0" applyFont="1" applyFill="1" applyAlignment="1">
      <alignment vertical="top"/>
    </xf>
    <xf numFmtId="0" fontId="9" fillId="17" borderId="0" xfId="0" applyFont="1" applyFill="1" applyAlignment="1">
      <alignment vertical="center"/>
    </xf>
    <xf numFmtId="3" fontId="50" fillId="5" borderId="26" xfId="0" applyNumberFormat="1" applyFont="1" applyFill="1" applyBorder="1" applyAlignment="1">
      <alignment horizontal="center" vertical="center" wrapText="1"/>
    </xf>
    <xf numFmtId="43" fontId="9" fillId="2" borderId="46" xfId="10" applyFont="1" applyFill="1" applyBorder="1" applyAlignment="1" applyProtection="1">
      <alignment horizontal="center" vertical="center" wrapText="1"/>
      <protection locked="0"/>
    </xf>
    <xf numFmtId="0" fontId="11" fillId="4" borderId="22" xfId="0" applyFont="1" applyFill="1" applyBorder="1" applyAlignment="1">
      <alignment horizontal="center" vertical="center" wrapText="1"/>
    </xf>
    <xf numFmtId="0" fontId="51" fillId="4" borderId="9" xfId="0" applyFont="1" applyFill="1" applyBorder="1" applyAlignment="1">
      <alignment vertical="center"/>
    </xf>
    <xf numFmtId="0" fontId="11" fillId="7" borderId="1" xfId="0" applyFont="1" applyFill="1" applyBorder="1" applyAlignment="1">
      <alignment vertical="center" wrapText="1"/>
    </xf>
    <xf numFmtId="10" fontId="9" fillId="9" borderId="1" xfId="6" applyNumberFormat="1" applyFont="1" applyFill="1" applyBorder="1" applyAlignment="1">
      <alignment vertical="center"/>
    </xf>
    <xf numFmtId="4" fontId="9" fillId="9" borderId="1" xfId="0" applyNumberFormat="1" applyFont="1" applyFill="1" applyBorder="1" applyAlignment="1">
      <alignment vertical="center"/>
    </xf>
    <xf numFmtId="4" fontId="9" fillId="2" borderId="1" xfId="0" applyNumberFormat="1" applyFont="1" applyFill="1" applyBorder="1" applyAlignment="1">
      <alignment vertical="center"/>
    </xf>
    <xf numFmtId="0" fontId="16" fillId="16" borderId="5" xfId="0" applyFont="1" applyFill="1" applyBorder="1" applyAlignment="1">
      <alignment horizontal="left" vertical="top" wrapText="1"/>
    </xf>
    <xf numFmtId="0" fontId="16" fillId="16" borderId="0" xfId="0" applyFont="1" applyFill="1" applyAlignment="1">
      <alignment horizontal="left" vertical="top" wrapText="1"/>
    </xf>
    <xf numFmtId="0" fontId="16" fillId="16" borderId="22" xfId="0" applyFont="1" applyFill="1" applyBorder="1" applyAlignment="1">
      <alignment horizontal="left" vertical="top" wrapText="1"/>
    </xf>
    <xf numFmtId="0" fontId="16" fillId="16" borderId="0" xfId="0" applyFont="1" applyFill="1" applyAlignment="1">
      <alignment horizontal="left" vertical="top"/>
    </xf>
    <xf numFmtId="0" fontId="16" fillId="16" borderId="22" xfId="0" applyFont="1" applyFill="1" applyBorder="1" applyAlignment="1">
      <alignment horizontal="left" vertical="top"/>
    </xf>
    <xf numFmtId="49" fontId="11" fillId="9" borderId="2" xfId="0" applyNumberFormat="1" applyFont="1" applyFill="1" applyBorder="1" applyAlignment="1">
      <alignment horizontal="left" vertical="center" wrapText="1"/>
    </xf>
    <xf numFmtId="49" fontId="11" fillId="9" borderId="3" xfId="0" applyNumberFormat="1" applyFont="1" applyFill="1" applyBorder="1" applyAlignment="1">
      <alignment horizontal="left" vertical="center" wrapText="1"/>
    </xf>
    <xf numFmtId="49" fontId="11" fillId="9" borderId="12" xfId="0" applyNumberFormat="1" applyFont="1" applyFill="1" applyBorder="1" applyAlignment="1">
      <alignment horizontal="right" vertical="center" wrapText="1"/>
    </xf>
    <xf numFmtId="0" fontId="0" fillId="9" borderId="8" xfId="0" applyFill="1" applyBorder="1" applyAlignment="1">
      <alignment horizontal="right" vertical="center"/>
    </xf>
    <xf numFmtId="0" fontId="9" fillId="2" borderId="14" xfId="0"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3" fontId="10" fillId="2" borderId="14" xfId="0" applyNumberFormat="1" applyFont="1" applyFill="1" applyBorder="1" applyAlignment="1" applyProtection="1">
      <alignment horizontal="center" vertical="center" wrapText="1"/>
      <protection locked="0"/>
    </xf>
    <xf numFmtId="3" fontId="10" fillId="2" borderId="15" xfId="0" applyNumberFormat="1" applyFont="1" applyFill="1" applyBorder="1" applyAlignment="1" applyProtection="1">
      <alignment horizontal="center" vertical="center" wrapText="1"/>
      <protection locked="0"/>
    </xf>
    <xf numFmtId="3" fontId="10" fillId="2" borderId="16" xfId="0" applyNumberFormat="1" applyFont="1" applyFill="1" applyBorder="1" applyAlignment="1" applyProtection="1">
      <alignment horizontal="center" vertical="center" wrapText="1"/>
      <protection locked="0"/>
    </xf>
    <xf numFmtId="3" fontId="13" fillId="5" borderId="11" xfId="0" applyNumberFormat="1" applyFont="1" applyFill="1" applyBorder="1" applyAlignment="1">
      <alignment horizontal="left" vertical="center" wrapText="1"/>
    </xf>
    <xf numFmtId="3" fontId="13" fillId="5" borderId="6" xfId="0" applyNumberFormat="1" applyFont="1" applyFill="1" applyBorder="1" applyAlignment="1">
      <alignment horizontal="left" vertical="center" wrapText="1"/>
    </xf>
    <xf numFmtId="3" fontId="9" fillId="2" borderId="49" xfId="0" applyNumberFormat="1" applyFont="1" applyFill="1" applyBorder="1" applyAlignment="1" applyProtection="1">
      <alignment horizontal="left" vertical="center" wrapText="1"/>
      <protection locked="0"/>
    </xf>
    <xf numFmtId="3" fontId="9" fillId="2" borderId="50" xfId="0" applyNumberFormat="1" applyFont="1" applyFill="1" applyBorder="1" applyAlignment="1" applyProtection="1">
      <alignment horizontal="left" vertical="center" wrapText="1"/>
      <protection locked="0"/>
    </xf>
    <xf numFmtId="3" fontId="9" fillId="2" borderId="51" xfId="0" applyNumberFormat="1" applyFont="1" applyFill="1" applyBorder="1" applyAlignment="1" applyProtection="1">
      <alignment horizontal="left" vertical="center" wrapText="1"/>
      <protection locked="0"/>
    </xf>
    <xf numFmtId="0" fontId="11" fillId="7" borderId="2" xfId="0" applyFont="1" applyFill="1" applyBorder="1" applyAlignment="1" applyProtection="1">
      <alignment horizontal="center" vertical="center" wrapText="1"/>
      <protection hidden="1"/>
    </xf>
    <xf numFmtId="0" fontId="11" fillId="7" borderId="3" xfId="0" applyFont="1" applyFill="1" applyBorder="1" applyAlignment="1" applyProtection="1">
      <alignment horizontal="center" vertical="center" wrapText="1"/>
      <protection hidden="1"/>
    </xf>
    <xf numFmtId="0" fontId="11" fillId="7" borderId="12" xfId="0" applyFont="1" applyFill="1" applyBorder="1" applyAlignment="1">
      <alignment horizontal="right" vertical="center" wrapText="1"/>
    </xf>
    <xf numFmtId="0" fontId="11" fillId="7" borderId="8" xfId="0" applyFont="1" applyFill="1" applyBorder="1" applyAlignment="1">
      <alignment horizontal="right" vertical="center" wrapText="1"/>
    </xf>
    <xf numFmtId="0" fontId="11" fillId="7" borderId="2" xfId="0" applyFont="1" applyFill="1" applyBorder="1" applyAlignment="1" applyProtection="1">
      <alignment horizontal="left" vertical="center" wrapText="1"/>
      <protection hidden="1"/>
    </xf>
    <xf numFmtId="0" fontId="11" fillId="7" borderId="3" xfId="0" applyFont="1" applyFill="1" applyBorder="1" applyAlignment="1" applyProtection="1">
      <alignment horizontal="left" vertical="center" wrapText="1"/>
      <protection hidden="1"/>
    </xf>
    <xf numFmtId="0" fontId="11" fillId="7" borderId="4" xfId="0" applyFont="1" applyFill="1" applyBorder="1" applyAlignment="1" applyProtection="1">
      <alignment horizontal="center" vertical="center" wrapText="1"/>
      <protection hidden="1"/>
    </xf>
    <xf numFmtId="0" fontId="11" fillId="7" borderId="13" xfId="0" applyFont="1" applyFill="1" applyBorder="1" applyAlignment="1" applyProtection="1">
      <alignment horizontal="center" vertical="center" wrapText="1"/>
      <protection hidden="1"/>
    </xf>
    <xf numFmtId="0" fontId="11" fillId="7" borderId="12"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49" fontId="11" fillId="9" borderId="2" xfId="0" applyNumberFormat="1" applyFont="1" applyFill="1" applyBorder="1" applyAlignment="1">
      <alignment horizontal="center" vertical="center" wrapText="1"/>
    </xf>
    <xf numFmtId="0" fontId="0" fillId="9" borderId="3" xfId="0" applyFill="1" applyBorder="1" applyAlignment="1">
      <alignment vertical="center"/>
    </xf>
    <xf numFmtId="49" fontId="11" fillId="9" borderId="3" xfId="0" applyNumberFormat="1" applyFont="1" applyFill="1" applyBorder="1" applyAlignment="1">
      <alignment horizontal="center" vertical="center" wrapText="1"/>
    </xf>
    <xf numFmtId="0" fontId="11" fillId="7" borderId="11" xfId="0" applyFont="1" applyFill="1" applyBorder="1" applyAlignment="1" applyProtection="1">
      <alignment horizontal="left" vertical="center" wrapText="1"/>
      <protection hidden="1"/>
    </xf>
    <xf numFmtId="0" fontId="11" fillId="7" borderId="11" xfId="0" applyFont="1" applyFill="1" applyBorder="1" applyAlignment="1" applyProtection="1">
      <alignment horizontal="center" vertical="center" wrapText="1"/>
      <protection hidden="1"/>
    </xf>
    <xf numFmtId="49" fontId="11" fillId="9" borderId="11" xfId="0" applyNumberFormat="1" applyFont="1" applyFill="1" applyBorder="1" applyAlignment="1">
      <alignment horizontal="center" vertical="center" wrapText="1"/>
    </xf>
    <xf numFmtId="0" fontId="11" fillId="13" borderId="12" xfId="0" applyFont="1" applyFill="1" applyBorder="1" applyAlignment="1">
      <alignment horizontal="right" vertical="center" wrapText="1"/>
    </xf>
    <xf numFmtId="0" fontId="11" fillId="13" borderId="8" xfId="0" applyFont="1" applyFill="1" applyBorder="1" applyAlignment="1">
      <alignment horizontal="right" vertical="center" wrapText="1"/>
    </xf>
    <xf numFmtId="0" fontId="11" fillId="13" borderId="11" xfId="0" applyFont="1" applyFill="1" applyBorder="1" applyAlignment="1" applyProtection="1">
      <alignment horizontal="left" vertical="center" wrapText="1"/>
      <protection hidden="1"/>
    </xf>
    <xf numFmtId="0" fontId="11" fillId="13" borderId="11" xfId="0" applyFont="1" applyFill="1" applyBorder="1" applyAlignment="1" applyProtection="1">
      <alignment horizontal="center" vertical="center" wrapText="1"/>
      <protection hidden="1"/>
    </xf>
    <xf numFmtId="49" fontId="11" fillId="9" borderId="8" xfId="0" applyNumberFormat="1" applyFont="1" applyFill="1" applyBorder="1" applyAlignment="1">
      <alignment horizontal="right" vertical="center" wrapText="1"/>
    </xf>
    <xf numFmtId="0" fontId="43" fillId="2" borderId="0" xfId="0" applyFont="1" applyFill="1" applyAlignment="1">
      <alignment horizontal="center" vertical="center" wrapText="1"/>
    </xf>
    <xf numFmtId="0" fontId="43" fillId="2" borderId="48" xfId="0" applyFont="1" applyFill="1" applyBorder="1" applyAlignment="1">
      <alignment horizontal="center" vertical="center" wrapText="1"/>
    </xf>
    <xf numFmtId="0" fontId="16" fillId="16" borderId="5" xfId="0" applyFont="1" applyFill="1" applyBorder="1" applyAlignment="1">
      <alignment horizontal="center" vertical="top"/>
    </xf>
    <xf numFmtId="0" fontId="16" fillId="16" borderId="0" xfId="0" applyFont="1" applyFill="1" applyAlignment="1">
      <alignment horizontal="center" vertical="top"/>
    </xf>
    <xf numFmtId="0" fontId="16" fillId="16" borderId="22" xfId="0" applyFont="1" applyFill="1" applyBorder="1" applyAlignment="1">
      <alignment horizontal="center" vertical="top"/>
    </xf>
    <xf numFmtId="0" fontId="16" fillId="16" borderId="5" xfId="0" applyFont="1" applyFill="1" applyBorder="1" applyAlignment="1">
      <alignment horizontal="left" vertical="top"/>
    </xf>
    <xf numFmtId="0" fontId="23" fillId="4" borderId="9" xfId="0" applyFont="1" applyFill="1" applyBorder="1" applyAlignment="1">
      <alignment horizontal="center" vertical="center"/>
    </xf>
    <xf numFmtId="3" fontId="16" fillId="2" borderId="14" xfId="6" applyNumberFormat="1" applyFont="1" applyFill="1" applyBorder="1" applyAlignment="1" applyProtection="1">
      <alignment horizontal="left" vertical="center" wrapText="1"/>
      <protection locked="0"/>
    </xf>
    <xf numFmtId="3" fontId="16" fillId="2" borderId="15" xfId="6" applyNumberFormat="1" applyFont="1" applyFill="1" applyBorder="1" applyAlignment="1" applyProtection="1">
      <alignment horizontal="left" vertical="center" wrapText="1"/>
      <protection locked="0"/>
    </xf>
    <xf numFmtId="3" fontId="16" fillId="2" borderId="16" xfId="6" applyNumberFormat="1" applyFont="1" applyFill="1" applyBorder="1" applyAlignment="1" applyProtection="1">
      <alignment horizontal="left" vertical="center" wrapText="1"/>
      <protection locked="0"/>
    </xf>
    <xf numFmtId="49" fontId="16" fillId="16" borderId="5" xfId="0" applyNumberFormat="1" applyFont="1" applyFill="1" applyBorder="1" applyAlignment="1">
      <alignment horizontal="left" vertical="top" wrapText="1"/>
    </xf>
    <xf numFmtId="49" fontId="16" fillId="16" borderId="22" xfId="0" applyNumberFormat="1" applyFont="1" applyFill="1" applyBorder="1" applyAlignment="1">
      <alignment horizontal="left" vertical="top"/>
    </xf>
    <xf numFmtId="0" fontId="47" fillId="2" borderId="14" xfId="0" applyFont="1" applyFill="1" applyBorder="1" applyAlignment="1">
      <alignment horizontal="center" vertical="center" wrapText="1"/>
    </xf>
    <xf numFmtId="0" fontId="47" fillId="2" borderId="15" xfId="0" applyFont="1" applyFill="1" applyBorder="1" applyAlignment="1">
      <alignment horizontal="center" vertical="center" wrapText="1"/>
    </xf>
    <xf numFmtId="0" fontId="47" fillId="2" borderId="16"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13" borderId="11"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1" xfId="0" applyFont="1" applyFill="1" applyBorder="1" applyAlignment="1">
      <alignment horizontal="center" vertical="center"/>
    </xf>
    <xf numFmtId="0" fontId="16" fillId="16" borderId="5" xfId="0" applyFont="1" applyFill="1" applyBorder="1" applyAlignment="1">
      <alignment horizontal="center" vertical="top" wrapText="1"/>
    </xf>
    <xf numFmtId="0" fontId="16" fillId="16" borderId="0" xfId="0" applyFont="1" applyFill="1" applyAlignment="1">
      <alignment horizontal="center" vertical="top" wrapText="1"/>
    </xf>
    <xf numFmtId="0" fontId="11" fillId="9" borderId="1" xfId="0" applyFont="1" applyFill="1" applyBorder="1" applyAlignment="1">
      <alignment horizontal="center" vertical="center" wrapText="1"/>
    </xf>
    <xf numFmtId="49" fontId="11" fillId="9" borderId="11" xfId="0" applyNumberFormat="1" applyFont="1" applyFill="1" applyBorder="1" applyAlignment="1">
      <alignment horizontal="left" vertical="center" wrapText="1"/>
    </xf>
    <xf numFmtId="0" fontId="0" fillId="9" borderId="11" xfId="0" applyFill="1" applyBorder="1" applyAlignment="1">
      <alignment vertical="center"/>
    </xf>
    <xf numFmtId="0" fontId="0" fillId="9" borderId="3" xfId="0" applyFill="1" applyBorder="1"/>
    <xf numFmtId="49" fontId="11" fillId="9" borderId="2" xfId="0" applyNumberFormat="1" applyFont="1" applyFill="1" applyBorder="1" applyAlignment="1">
      <alignment horizontal="right" vertical="center" wrapText="1"/>
    </xf>
    <xf numFmtId="0" fontId="0" fillId="9" borderId="3" xfId="0" applyFill="1" applyBorder="1" applyAlignment="1">
      <alignment horizontal="right"/>
    </xf>
    <xf numFmtId="0" fontId="11" fillId="7" borderId="2" xfId="0" applyFont="1" applyFill="1" applyBorder="1" applyAlignment="1">
      <alignment horizontal="right" vertical="center" wrapText="1"/>
    </xf>
    <xf numFmtId="0" fontId="11" fillId="7" borderId="3" xfId="0" applyFont="1" applyFill="1" applyBorder="1" applyAlignment="1">
      <alignment horizontal="right" vertical="center" wrapText="1"/>
    </xf>
    <xf numFmtId="0" fontId="11" fillId="13" borderId="2" xfId="0" applyFont="1" applyFill="1" applyBorder="1" applyAlignment="1">
      <alignment horizontal="right" vertical="center" wrapText="1"/>
    </xf>
    <xf numFmtId="0" fontId="11" fillId="13" borderId="3" xfId="0" applyFont="1" applyFill="1" applyBorder="1" applyAlignment="1">
      <alignment horizontal="right" vertical="center" wrapText="1"/>
    </xf>
    <xf numFmtId="0" fontId="11" fillId="13" borderId="2" xfId="0" applyFont="1" applyFill="1" applyBorder="1" applyAlignment="1" applyProtection="1">
      <alignment horizontal="left" vertical="center" wrapText="1"/>
      <protection hidden="1"/>
    </xf>
    <xf numFmtId="0" fontId="11" fillId="13" borderId="3" xfId="0" applyFont="1" applyFill="1" applyBorder="1" applyAlignment="1" applyProtection="1">
      <alignment horizontal="left" vertical="center" wrapText="1"/>
      <protection hidden="1"/>
    </xf>
    <xf numFmtId="0" fontId="11" fillId="13" borderId="2" xfId="0" applyFont="1" applyFill="1" applyBorder="1" applyAlignment="1" applyProtection="1">
      <alignment horizontal="center" vertical="center" wrapText="1"/>
      <protection hidden="1"/>
    </xf>
    <xf numFmtId="0" fontId="11" fillId="13" borderId="3" xfId="0" applyFont="1" applyFill="1" applyBorder="1" applyAlignment="1" applyProtection="1">
      <alignment horizontal="center" vertical="center" wrapText="1"/>
      <protection hidden="1"/>
    </xf>
    <xf numFmtId="0" fontId="11" fillId="13" borderId="2" xfId="0" applyFont="1" applyFill="1" applyBorder="1" applyAlignment="1">
      <alignment horizontal="center" vertical="center" wrapText="1"/>
    </xf>
    <xf numFmtId="0" fontId="11" fillId="13" borderId="3" xfId="0" applyFont="1" applyFill="1" applyBorder="1" applyAlignment="1">
      <alignment horizontal="center" vertical="center" wrapText="1"/>
    </xf>
    <xf numFmtId="49" fontId="11" fillId="9" borderId="3" xfId="0" applyNumberFormat="1" applyFont="1" applyFill="1" applyBorder="1" applyAlignment="1">
      <alignment horizontal="right" vertical="center" wrapText="1"/>
    </xf>
  </cellXfs>
  <cellStyles count="11">
    <cellStyle name="Comma [1]" xfId="1" xr:uid="{00000000-0005-0000-0000-000000000000}"/>
    <cellStyle name="Data" xfId="2" xr:uid="{00000000-0005-0000-0000-000001000000}"/>
    <cellStyle name="Dziesiętny" xfId="10" builtinId="3"/>
    <cellStyle name="Hiperłącze" xfId="9" builtinId="8"/>
    <cellStyle name="Nagłówek" xfId="3" xr:uid="{00000000-0005-0000-0000-000003000000}"/>
    <cellStyle name="Nagłówek1" xfId="4" xr:uid="{00000000-0005-0000-0000-000004000000}"/>
    <cellStyle name="Normalny" xfId="0" builtinId="0"/>
    <cellStyle name="podtytuł" xfId="5" xr:uid="{00000000-0005-0000-0000-000006000000}"/>
    <cellStyle name="Procentowy" xfId="6" builtinId="5"/>
    <cellStyle name="Tabela" xfId="7" xr:uid="{00000000-0005-0000-0000-000008000000}"/>
    <cellStyle name="tytuł" xfId="8" xr:uid="{00000000-0005-0000-0000-000009000000}"/>
  </cellStyles>
  <dxfs count="31">
    <dxf>
      <font>
        <condense val="0"/>
        <extend val="0"/>
        <color indexed="9"/>
      </font>
      <fill>
        <patternFill>
          <bgColor indexed="63"/>
        </patternFill>
      </fill>
    </dxf>
    <dxf>
      <font>
        <b/>
        <i val="0"/>
        <color theme="0"/>
      </font>
      <fill>
        <patternFill>
          <bgColor rgb="FFFF0000"/>
        </patternFill>
      </fill>
    </dxf>
    <dxf>
      <font>
        <condense val="0"/>
        <extend val="0"/>
        <color indexed="9"/>
      </font>
      <fill>
        <patternFill>
          <bgColor indexed="63"/>
        </patternFill>
      </fill>
    </dxf>
    <dxf>
      <font>
        <b val="0"/>
        <i/>
        <color theme="0" tint="-0.24994659260841701"/>
      </font>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91"/>
        </patternFill>
      </fill>
    </dxf>
    <dxf>
      <fill>
        <patternFill>
          <bgColor rgb="FFFFFF91"/>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ndense val="0"/>
        <extend val="0"/>
        <color indexed="9"/>
      </font>
      <fill>
        <patternFill>
          <bgColor indexed="63"/>
        </patternFill>
      </fill>
    </dxf>
    <dxf>
      <font>
        <b val="0"/>
        <i/>
        <color theme="0" tint="-0.24994659260841701"/>
      </font>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91"/>
        </patternFill>
      </fill>
    </dxf>
    <dxf>
      <fill>
        <patternFill>
          <bgColor rgb="FFFFFF91"/>
        </patternFill>
      </fill>
    </dxf>
    <dxf>
      <font>
        <color rgb="FF9C0006"/>
      </font>
      <fill>
        <patternFill>
          <bgColor rgb="FFFFC7CE"/>
        </patternFill>
      </fill>
    </dxf>
    <dxf>
      <font>
        <color rgb="FFFFFF91"/>
      </font>
      <fill>
        <patternFill>
          <bgColor rgb="FFFFFF91"/>
        </patternFill>
      </fill>
      <border>
        <top style="thin">
          <color auto="1"/>
        </top>
        <bottom style="thin">
          <color auto="1"/>
        </bottom>
      </border>
    </dxf>
    <dxf>
      <font>
        <color rgb="FFFFFF91"/>
      </font>
      <fill>
        <patternFill>
          <bgColor rgb="FFFFFF91"/>
        </patternFill>
      </fill>
      <border>
        <top style="thin">
          <color auto="1"/>
        </top>
        <bottom style="thin">
          <color auto="1"/>
        </bottom>
      </border>
    </dxf>
    <dxf>
      <font>
        <color rgb="FF006100"/>
      </font>
      <fill>
        <patternFill>
          <bgColor rgb="FFC6EFCE"/>
        </patternFill>
      </fill>
    </dxf>
    <dxf>
      <font>
        <color rgb="FF9C0006"/>
      </font>
      <fill>
        <patternFill>
          <bgColor rgb="FFFFC7CE"/>
        </patternFill>
      </fill>
    </dxf>
    <dxf>
      <font>
        <b/>
        <i val="0"/>
        <color theme="0"/>
      </font>
      <fill>
        <patternFill>
          <bgColor rgb="FFFF0000"/>
        </patternFill>
      </fill>
    </dxf>
    <dxf>
      <font>
        <b/>
        <i val="0"/>
        <color theme="0"/>
      </font>
      <fill>
        <patternFill>
          <bgColor rgb="FFFF0000"/>
        </patternFill>
      </fill>
    </dxf>
  </dxfs>
  <tableStyles count="0" defaultTableStyle="TableStyleMedium9" defaultPivotStyle="PivotStyleLight16"/>
  <colors>
    <mruColors>
      <color rgb="FFFFFF99"/>
      <color rgb="FFF3AB2D"/>
      <color rgb="FFFFFF91"/>
      <color rgb="FFFFFFCC"/>
      <color rgb="FFFFDD5F"/>
      <color rgb="FFFFEB7D"/>
      <color rgb="FFCB83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Majesty/Documents/ALFA/dokumenty/Zlecenia/600-699/676%20-%20WIP%20Poznan,%2020%20firm/I%20faza/2%20etap/wyceny/Warta%20-%20Tourist/676,%20Warta-Tourist,%20wycena,%20000530,%20WJ.xls" TargetMode="External"/><Relationship Id="rId1" Type="http://schemas.openxmlformats.org/officeDocument/2006/relationships/externalLinkPath" Target="/Users/Majesty/Documents/ALFA/dokumenty/Zlecenia/600-699/676%20-%20WIP%20Poznan,%2020%20firm/I%20faza/2%20etap/wyceny/Warta%20-%20Tourist/676,%20Warta-Tourist,%20wycena,%20000530,%20WJ.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Users/Majesty/Documents/Sst/d/SST/PRACE/Janikowo.SodaConsult/soda%20ci&#281;&#380;ka.IX96/soda%20ci&#281;&#380;ka%20II%20.xls" TargetMode="External"/><Relationship Id="rId1" Type="http://schemas.openxmlformats.org/officeDocument/2006/relationships/externalLinkPath" Target="/Users/Majesty/Documents/Sst/d/SST/PRACE/Janikowo.SodaConsult/soda%20ci&#281;&#380;ka.IX96/soda%20ci&#281;&#380;ka%20II%20.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Majesty/Documents/H:/user/WJ/zlecenia/491%20-%20Miasto%20Wroc&#322;aw%20-%20analiza%20op&#322;acalno&#347;ci%20budowy%20sk&#322;adowiska%20odpad&#243;w%20komunalnych%20w%20Jaroszowie/from%20Doradca%202.xls" TargetMode="External"/><Relationship Id="rId1" Type="http://schemas.openxmlformats.org/officeDocument/2006/relationships/externalLinkPath" Target="/Users/Majesty/Documents/H:/user/WJ/zlecenia/491%20-%20Miasto%20Wroc&#322;aw%20-%20analiza%20op&#322;acalno&#347;ci%20budowy%20sk&#322;adowiska%20odpad&#243;w%20komunalnych%20w%20Jaroszowie/from%20Doradca%202.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Majesty/Documents/Marysia/c_marysi/ACTIVITY-BASED%20COSTING/Produkcja-Excel/Asortymenty%20tkalni-Maszynochlonnosc&amp;amortyzacje.xls" TargetMode="External"/><Relationship Id="rId1" Type="http://schemas.openxmlformats.org/officeDocument/2006/relationships/externalLinkPath" Target="/Users/Majesty/Documents/Marysia/c_marysi/ACTIVITY-BASED%20COSTING/Produkcja-Excel/Asortymenty%20tkalni-Maszynochlonnosc&amp;amortyzacje.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user/wj/private/SPME/update/robocze/Waldek/Cieplowody/Cieplowody_NPV_050727.xls" TargetMode="External"/><Relationship Id="rId1" Type="http://schemas.openxmlformats.org/officeDocument/2006/relationships/externalLinkPath" Target="/user/wj/private/SPME/update/robocze/Waldek/Cieplowody/Cieplowody_NPV_050727.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Users/Majesty/Documents/Kredyt4/c/EXCEL/X.XLW" TargetMode="External"/><Relationship Id="rId1" Type="http://schemas.openxmlformats.org/officeDocument/2006/relationships/externalLinkPath" Target="/Users/Majesty/Documents/Kredyt4/c/EXCEL/X.XLW"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Users/Majesty/Documents/H:/user/WJ/zlecenia/491%20-%20Miasto%20Wroc&#322;aw%20-%20analiza%20op&#322;acalno&#347;ci%20budowy%20sk&#322;adowiska%20odpad&#243;w%20komunalnych%20w%20Jaroszowie/model%20jaroszow%20final%20basic%20scenario-28-11.xls" TargetMode="External"/><Relationship Id="rId2" Type="http://schemas.microsoft.com/office/2019/04/relationships/externalLinkLongPath" Target="/Users/Majesty/Documents/H:/user/WJ/zlecenia/491%20-%20Miasto%20Wroc&#322;aw%20-%20analiza%20op&#322;acalno&#347;ci%20budowy%20sk&#322;adowiska%20odpad&#243;w%20komunalnych%20w%20Jaroszowie/model%20jaroszow%20final%20basic%20scenario-28-11.xls?20C42533" TargetMode="External"/><Relationship Id="rId1" Type="http://schemas.openxmlformats.org/officeDocument/2006/relationships/externalLinkPath" Target="file:///\\20C42533\model%20jaroszow%20final%20basic%20scenario-28-11.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Users/Majesty/Documents/Marysia/c_marysi/ACTIVITY-BASED%20COSTING/Produkcja-Excel/5x_1-9_97.xls" TargetMode="External"/><Relationship Id="rId1" Type="http://schemas.openxmlformats.org/officeDocument/2006/relationships/externalLinkPath" Target="/Users/Majesty/Documents/Marysia/c_marysi/ACTIVITY-BASED%20COSTING/Produkcja-Excel/5x_1-9_97.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Users/Majesty/Documents/H:/WIN95/Profiles/rafal/Desktop/Drukarnia/ANALIZ~1.XLS" TargetMode="External"/><Relationship Id="rId1" Type="http://schemas.openxmlformats.org/officeDocument/2006/relationships/externalLinkPath" Target="/Users/Majesty/Documents/H:/WIN95/Profiles/rafal/Desktop/Drukarnia/ANALIZ~1.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Users/asus/Documents/Wytyczne%20do%20studi&#243;w%20wykonalno&#347;ci%20Warmi&#324;sko-Mazurskie%202014-2020/!Biznesplan%202015-07-16.xlsx" TargetMode="External"/><Relationship Id="rId1" Type="http://schemas.openxmlformats.org/officeDocument/2006/relationships/externalLinkPath" Target="/Users/asus/Documents/Wytyczne%20do%20studi&#243;w%20wykonalno&#347;ci%20Warmi&#324;sko-Mazurskie%202014-2020/!Biznesplan%202015-07-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Zap"/>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warian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oan Schedule USD"/>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krosno -&gt; grupę, amortyzację"/>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oan Schedule1"/>
      <sheetName val="RW_PRZ_BILANS"/>
      <sheetName val="finansowanie"/>
      <sheetName val="koszty_tab16b"/>
      <sheetName val="roboczy"/>
      <sheetName val="Loan Schedule2"/>
      <sheetName val="CBA"/>
      <sheetName val="do cba"/>
      <sheetName val="war"/>
      <sheetName val="Popyt_woda"/>
      <sheetName val="Popyt_Scieki"/>
      <sheetName val="Inwest"/>
      <sheetName val="inc"/>
      <sheetName val="st"/>
      <sheetName val="do raportu"/>
    </sheetNames>
    <sheetDataSet>
      <sheetData sheetId="0" refreshError="1">
        <row r="8">
          <cell r="B8">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O1NOW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Jaroszow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Koszty"/>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koszty"/>
      <sheetName val="Założenia"/>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 Finanse"/>
      <sheetName val="BP"/>
      <sheetName val="A. Działalność"/>
      <sheetName val="B. Projekt"/>
      <sheetName val="C. Po projekcie"/>
    </sheetNames>
    <sheetDataSet>
      <sheetData sheetId="0" refreshError="1">
        <row r="883">
          <cell r="E883" t="str">
            <v>Tak</v>
          </cell>
          <cell r="F883" t="str">
            <v>1. Koszty zakończonych prac rozwojowych</v>
          </cell>
          <cell r="G883" t="str">
            <v>zw</v>
          </cell>
        </row>
        <row r="884">
          <cell r="E884" t="str">
            <v>Nie</v>
          </cell>
          <cell r="F884" t="str">
            <v>2. Wartość firmy</v>
          </cell>
          <cell r="G884">
            <v>0</v>
          </cell>
        </row>
        <row r="885">
          <cell r="F885" t="str">
            <v>3. Inne wartości niematerialne i prawne</v>
          </cell>
          <cell r="G885">
            <v>0.05</v>
          </cell>
        </row>
        <row r="886">
          <cell r="F886" t="str">
            <v>4. Zaliczki na wartości niematerialne i prawne</v>
          </cell>
          <cell r="G886">
            <v>0.08</v>
          </cell>
        </row>
        <row r="887">
          <cell r="F887" t="str">
            <v>a) Grunty (w tym prawo użytkowania wieczystego gruntu)</v>
          </cell>
          <cell r="G887">
            <v>0.23</v>
          </cell>
        </row>
        <row r="888">
          <cell r="F888" t="str">
            <v>b) Budynki, lokale i obiekty inżynierii lądowej i wodnej</v>
          </cell>
        </row>
        <row r="889">
          <cell r="F889" t="str">
            <v>c) Urządzenia techniczne i maszyny</v>
          </cell>
        </row>
        <row r="890">
          <cell r="F890" t="str">
            <v>d) Środki transportu</v>
          </cell>
        </row>
        <row r="891">
          <cell r="F891" t="str">
            <v>e) Pozostałe rzeczowe środki trwałe</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bp.pl/home.aspx?f=/kursy/kursy_archiwum.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297"/>
  <sheetViews>
    <sheetView tabSelected="1" topLeftCell="C1" zoomScaleNormal="100" workbookViewId="0">
      <pane ySplit="1" topLeftCell="A2" activePane="bottomLeft" state="frozen"/>
      <selection pane="bottomLeft" activeCell="E4" sqref="E4:O4"/>
    </sheetView>
  </sheetViews>
  <sheetFormatPr defaultColWidth="0" defaultRowHeight="12.75" zeroHeight="1" outlineLevelCol="1"/>
  <cols>
    <col min="1" max="1" width="107.140625" style="161" hidden="1" customWidth="1" outlineLevel="1"/>
    <col min="2" max="2" width="2" style="750" hidden="1" customWidth="1" outlineLevel="1"/>
    <col min="3" max="3" width="5.85546875" style="5" bestFit="1" customWidth="1" collapsed="1"/>
    <col min="4" max="4" width="56.42578125" style="5" customWidth="1"/>
    <col min="5" max="5" width="13.42578125" style="5" customWidth="1"/>
    <col min="6" max="6" width="12.42578125" style="5" customWidth="1"/>
    <col min="7" max="8" width="13.42578125" style="5" customWidth="1"/>
    <col min="9" max="38" width="11.140625" style="5" customWidth="1"/>
    <col min="39" max="43" width="0" style="5" hidden="1" customWidth="1"/>
    <col min="44" max="16384" width="9.140625" style="5" hidden="1"/>
  </cols>
  <sheetData>
    <row r="1" spans="1:38" ht="60.75" thickBot="1">
      <c r="A1" s="731" t="s">
        <v>1010</v>
      </c>
      <c r="B1" s="749" t="s">
        <v>1021</v>
      </c>
      <c r="C1" s="808" t="s">
        <v>1008</v>
      </c>
      <c r="D1" s="809"/>
      <c r="E1" s="820" t="s">
        <v>986</v>
      </c>
      <c r="F1" s="821"/>
      <c r="G1" s="821"/>
      <c r="H1" s="821"/>
      <c r="I1" s="821"/>
      <c r="J1" s="821"/>
      <c r="K1" s="821"/>
      <c r="L1" s="821"/>
      <c r="M1" s="821"/>
      <c r="N1" s="821"/>
      <c r="O1" s="822"/>
      <c r="P1" s="770"/>
      <c r="Q1" s="771"/>
      <c r="R1" s="771"/>
      <c r="S1" s="772"/>
    </row>
    <row r="2" spans="1:38" s="607" customFormat="1" ht="24">
      <c r="A2" s="605" t="s">
        <v>54</v>
      </c>
      <c r="B2" s="749" t="s">
        <v>988</v>
      </c>
      <c r="C2" s="606" t="s">
        <v>125</v>
      </c>
      <c r="D2" s="683" t="s">
        <v>54</v>
      </c>
      <c r="E2" s="683"/>
      <c r="F2" s="683"/>
      <c r="G2" s="683"/>
      <c r="H2" s="683"/>
      <c r="I2" s="683"/>
      <c r="J2" s="683"/>
      <c r="K2" s="683"/>
      <c r="L2" s="683"/>
      <c r="M2" s="683"/>
      <c r="N2" s="683"/>
      <c r="O2" s="683"/>
      <c r="P2" s="683"/>
      <c r="Q2" s="683"/>
      <c r="R2" s="683"/>
      <c r="S2" s="683"/>
      <c r="T2" s="683"/>
      <c r="U2" s="683"/>
      <c r="V2" s="683"/>
    </row>
    <row r="3" spans="1:38" s="324" customFormat="1" ht="24.75" thickBot="1">
      <c r="A3" s="608" t="s">
        <v>81</v>
      </c>
      <c r="B3" s="749" t="s">
        <v>988</v>
      </c>
      <c r="C3" s="316"/>
      <c r="D3" s="387" t="s">
        <v>997</v>
      </c>
      <c r="E3" s="609"/>
      <c r="F3" s="610"/>
      <c r="G3" s="610"/>
      <c r="H3" s="610"/>
      <c r="I3" s="44"/>
      <c r="J3" s="610"/>
      <c r="K3" s="610"/>
      <c r="L3" s="610"/>
      <c r="M3" s="610"/>
      <c r="N3" s="610"/>
      <c r="O3" s="610"/>
      <c r="P3" s="375"/>
      <c r="Q3" s="375"/>
      <c r="R3" s="375"/>
      <c r="S3" s="375"/>
      <c r="T3" s="375"/>
      <c r="U3" s="727" t="s">
        <v>71</v>
      </c>
      <c r="V3" s="727" t="s">
        <v>72</v>
      </c>
      <c r="W3" s="321" t="s">
        <v>76</v>
      </c>
      <c r="X3" s="322" t="s">
        <v>400</v>
      </c>
      <c r="Y3" s="322"/>
      <c r="Z3" s="322"/>
      <c r="AA3" s="322"/>
      <c r="AB3" s="322"/>
      <c r="AC3" s="322"/>
      <c r="AD3" s="322"/>
      <c r="AE3" s="322" t="s">
        <v>399</v>
      </c>
      <c r="AF3" s="319"/>
      <c r="AG3" s="319"/>
      <c r="AH3" s="319"/>
      <c r="AI3" s="319"/>
      <c r="AJ3" s="319"/>
      <c r="AK3" s="319"/>
      <c r="AL3" s="323"/>
    </row>
    <row r="4" spans="1:38" s="8" customFormat="1" ht="27" customHeight="1" thickBot="1">
      <c r="A4" s="761" t="s">
        <v>990</v>
      </c>
      <c r="B4" s="749" t="s">
        <v>988</v>
      </c>
      <c r="C4" s="732">
        <v>1</v>
      </c>
      <c r="D4" s="611" t="s">
        <v>83</v>
      </c>
      <c r="E4" s="815" t="s">
        <v>1042</v>
      </c>
      <c r="F4" s="816"/>
      <c r="G4" s="816"/>
      <c r="H4" s="816"/>
      <c r="I4" s="816"/>
      <c r="J4" s="816"/>
      <c r="K4" s="816"/>
      <c r="L4" s="816"/>
      <c r="M4" s="816"/>
      <c r="N4" s="816"/>
      <c r="O4" s="817"/>
      <c r="P4" s="6"/>
      <c r="Q4" s="6"/>
      <c r="AG4" s="612"/>
      <c r="AH4" s="612"/>
      <c r="AI4" s="612"/>
      <c r="AJ4" s="612"/>
      <c r="AK4" s="612"/>
      <c r="AL4" s="613"/>
    </row>
    <row r="5" spans="1:38" ht="48.75" thickBot="1">
      <c r="A5" s="763"/>
      <c r="B5" s="749" t="s">
        <v>987</v>
      </c>
      <c r="C5" s="732">
        <v>2</v>
      </c>
      <c r="D5" s="23" t="s">
        <v>1035</v>
      </c>
      <c r="E5" s="418" t="s">
        <v>1034</v>
      </c>
      <c r="F5" s="537">
        <v>2021</v>
      </c>
      <c r="G5" s="537">
        <v>2021</v>
      </c>
      <c r="H5" s="417"/>
      <c r="I5" s="417"/>
      <c r="J5" s="417"/>
      <c r="K5" s="417"/>
      <c r="L5" s="417"/>
      <c r="M5" s="417"/>
      <c r="N5" s="417"/>
      <c r="O5" s="417"/>
      <c r="P5" s="417"/>
      <c r="Q5" s="417"/>
      <c r="R5" s="417"/>
      <c r="S5" s="417"/>
      <c r="T5" s="417"/>
      <c r="AG5" s="417"/>
      <c r="AH5" s="417"/>
      <c r="AI5" s="417"/>
      <c r="AJ5" s="417"/>
      <c r="AK5" s="417"/>
      <c r="AL5" s="417"/>
    </row>
    <row r="6" spans="1:38" s="324" customFormat="1" ht="12.75" hidden="1" customHeight="1">
      <c r="A6" s="614"/>
      <c r="B6" s="750"/>
      <c r="C6" s="316" t="s">
        <v>82</v>
      </c>
      <c r="D6" s="317" t="s">
        <v>467</v>
      </c>
      <c r="E6" s="318"/>
      <c r="F6" s="610"/>
      <c r="G6" s="319"/>
      <c r="H6" s="319"/>
      <c r="I6" s="320"/>
      <c r="J6" s="319"/>
      <c r="K6" s="319"/>
      <c r="L6" s="319"/>
      <c r="M6" s="319"/>
      <c r="N6" s="319"/>
      <c r="O6" s="319"/>
      <c r="P6" s="319"/>
      <c r="Q6" s="319"/>
      <c r="R6" s="319"/>
      <c r="S6" s="319"/>
      <c r="T6" s="319"/>
      <c r="U6" s="321" t="s">
        <v>71</v>
      </c>
      <c r="V6" s="321" t="s">
        <v>72</v>
      </c>
      <c r="W6" s="321" t="s">
        <v>76</v>
      </c>
      <c r="X6" s="322" t="s">
        <v>400</v>
      </c>
      <c r="Y6" s="322"/>
      <c r="Z6" s="322"/>
      <c r="AA6" s="322"/>
      <c r="AB6" s="322"/>
      <c r="AC6" s="322"/>
      <c r="AD6" s="322"/>
      <c r="AE6" s="322" t="s">
        <v>399</v>
      </c>
      <c r="AF6" s="319"/>
      <c r="AG6" s="319"/>
      <c r="AH6" s="319"/>
      <c r="AI6" s="319"/>
      <c r="AJ6" s="319"/>
      <c r="AK6" s="319"/>
      <c r="AL6" s="323"/>
    </row>
    <row r="7" spans="1:38" s="8" customFormat="1" ht="45" hidden="1">
      <c r="A7" s="615"/>
      <c r="B7" s="750"/>
      <c r="C7" s="732">
        <v>1</v>
      </c>
      <c r="D7" s="23" t="s">
        <v>584</v>
      </c>
      <c r="E7" s="418" t="s">
        <v>79</v>
      </c>
      <c r="F7" s="616" t="s">
        <v>711</v>
      </c>
      <c r="G7" s="417"/>
      <c r="H7" s="417"/>
      <c r="I7" s="417"/>
      <c r="J7" s="612"/>
      <c r="K7" s="612"/>
      <c r="L7" s="612"/>
      <c r="M7" s="612"/>
      <c r="N7" s="612"/>
      <c r="O7" s="612"/>
      <c r="P7" s="612"/>
      <c r="Q7" s="612"/>
      <c r="R7" s="617"/>
      <c r="S7" s="617"/>
      <c r="T7" s="617"/>
      <c r="AG7" s="612"/>
      <c r="AH7" s="612"/>
      <c r="AI7" s="612"/>
      <c r="AJ7" s="612"/>
      <c r="AK7" s="612"/>
      <c r="AL7" s="613"/>
    </row>
    <row r="8" spans="1:38" ht="23.25" hidden="1" thickBot="1">
      <c r="C8" s="732">
        <v>2</v>
      </c>
      <c r="D8" s="23" t="s">
        <v>557</v>
      </c>
      <c r="E8" s="418" t="s">
        <v>79</v>
      </c>
      <c r="F8" s="618"/>
      <c r="G8" s="417"/>
      <c r="H8" s="417"/>
      <c r="I8" s="417"/>
      <c r="J8" s="612"/>
      <c r="K8" s="612"/>
      <c r="L8" s="612"/>
      <c r="M8" s="612"/>
      <c r="N8" s="612"/>
      <c r="O8" s="612"/>
      <c r="P8" s="612"/>
      <c r="Q8" s="612"/>
      <c r="R8" s="417"/>
      <c r="S8" s="417"/>
      <c r="T8" s="417"/>
      <c r="AG8" s="612"/>
      <c r="AH8" s="612"/>
      <c r="AI8" s="612"/>
      <c r="AJ8" s="612"/>
      <c r="AK8" s="612"/>
      <c r="AL8" s="613"/>
    </row>
    <row r="9" spans="1:38" s="324" customFormat="1" ht="24.75" thickBot="1">
      <c r="A9" s="608" t="s">
        <v>468</v>
      </c>
      <c r="B9" s="749" t="s">
        <v>988</v>
      </c>
      <c r="C9" s="316"/>
      <c r="D9" s="317" t="s">
        <v>998</v>
      </c>
      <c r="E9" s="318"/>
      <c r="F9" s="610"/>
      <c r="G9" s="319"/>
      <c r="H9" s="319"/>
      <c r="I9" s="320"/>
      <c r="J9" s="319"/>
      <c r="K9" s="319"/>
      <c r="L9" s="319"/>
      <c r="M9" s="319"/>
      <c r="N9" s="319"/>
      <c r="O9" s="319"/>
      <c r="P9" s="319"/>
      <c r="Q9" s="319"/>
      <c r="R9" s="319"/>
      <c r="S9" s="319"/>
      <c r="T9" s="319"/>
      <c r="U9" s="321" t="s">
        <v>71</v>
      </c>
      <c r="V9" s="321" t="s">
        <v>72</v>
      </c>
      <c r="W9" s="321" t="s">
        <v>76</v>
      </c>
      <c r="X9" s="322" t="s">
        <v>400</v>
      </c>
      <c r="Y9" s="322"/>
      <c r="Z9" s="322"/>
      <c r="AA9" s="322"/>
      <c r="AB9" s="322"/>
      <c r="AC9" s="322"/>
      <c r="AD9" s="322"/>
      <c r="AE9" s="322" t="s">
        <v>399</v>
      </c>
      <c r="AF9" s="319"/>
      <c r="AG9" s="319"/>
      <c r="AH9" s="319"/>
      <c r="AI9" s="319"/>
      <c r="AJ9" s="319"/>
      <c r="AK9" s="319"/>
      <c r="AL9" s="323"/>
    </row>
    <row r="10" spans="1:38" ht="24">
      <c r="A10" s="761" t="s">
        <v>995</v>
      </c>
      <c r="B10" s="749" t="s">
        <v>988</v>
      </c>
      <c r="C10" s="732">
        <v>1</v>
      </c>
      <c r="D10" s="619" t="s">
        <v>699</v>
      </c>
      <c r="E10" s="418" t="s">
        <v>4</v>
      </c>
      <c r="F10" s="538"/>
      <c r="G10" s="417"/>
      <c r="H10" s="417"/>
      <c r="I10" s="417"/>
      <c r="J10" s="417"/>
      <c r="K10" s="417"/>
      <c r="L10" s="417"/>
      <c r="M10" s="417"/>
      <c r="N10" s="417"/>
      <c r="O10" s="417"/>
      <c r="P10" s="417"/>
      <c r="Q10" s="417"/>
      <c r="R10" s="417"/>
      <c r="S10" s="417"/>
      <c r="T10" s="417"/>
      <c r="AG10" s="417"/>
      <c r="AH10" s="417"/>
      <c r="AI10" s="417"/>
      <c r="AJ10" s="417"/>
      <c r="AK10" s="417"/>
      <c r="AL10" s="417"/>
    </row>
    <row r="11" spans="1:38" ht="33.75">
      <c r="A11" s="762"/>
      <c r="B11" s="749" t="s">
        <v>988</v>
      </c>
      <c r="C11" s="733" t="s">
        <v>667</v>
      </c>
      <c r="D11" s="620" t="s">
        <v>668</v>
      </c>
      <c r="E11" s="422" t="s">
        <v>3</v>
      </c>
      <c r="F11" s="754"/>
      <c r="G11" s="417"/>
      <c r="H11" s="417"/>
      <c r="I11" s="417"/>
      <c r="J11" s="417"/>
      <c r="K11" s="417"/>
      <c r="L11" s="417"/>
      <c r="M11" s="417"/>
      <c r="N11" s="417"/>
      <c r="O11" s="417"/>
      <c r="P11" s="417"/>
      <c r="Q11" s="417"/>
      <c r="R11" s="417"/>
      <c r="S11" s="417"/>
      <c r="T11" s="417"/>
      <c r="AG11" s="417"/>
      <c r="AH11" s="417"/>
      <c r="AI11" s="417"/>
      <c r="AJ11" s="417"/>
      <c r="AK11" s="417"/>
      <c r="AL11" s="417"/>
    </row>
    <row r="12" spans="1:38" ht="24">
      <c r="A12" s="762"/>
      <c r="B12" s="749" t="s">
        <v>988</v>
      </c>
      <c r="C12" s="732" t="s">
        <v>35</v>
      </c>
      <c r="D12" s="619" t="s">
        <v>253</v>
      </c>
      <c r="E12" s="418" t="s">
        <v>79</v>
      </c>
      <c r="F12" s="539"/>
      <c r="G12" s="417"/>
      <c r="H12" s="417"/>
      <c r="I12" s="417"/>
      <c r="J12" s="417"/>
      <c r="K12" s="417"/>
      <c r="L12" s="417"/>
      <c r="M12" s="417"/>
      <c r="N12" s="417"/>
      <c r="O12" s="417"/>
      <c r="P12" s="417"/>
      <c r="Q12" s="417"/>
      <c r="R12" s="417"/>
      <c r="S12" s="417"/>
      <c r="T12" s="417"/>
      <c r="AG12" s="417"/>
      <c r="AH12" s="417"/>
      <c r="AI12" s="417"/>
      <c r="AJ12" s="417"/>
      <c r="AK12" s="417"/>
      <c r="AL12" s="417"/>
    </row>
    <row r="13" spans="1:38" ht="24">
      <c r="A13" s="762"/>
      <c r="B13" s="749" t="s">
        <v>988</v>
      </c>
      <c r="C13" s="732" t="s">
        <v>36</v>
      </c>
      <c r="D13" s="619" t="s">
        <v>701</v>
      </c>
      <c r="E13" s="418" t="s">
        <v>4</v>
      </c>
      <c r="F13" s="540"/>
      <c r="G13" s="417"/>
      <c r="H13" s="417"/>
      <c r="I13" s="417"/>
      <c r="J13" s="417"/>
      <c r="K13" s="417"/>
      <c r="L13" s="417"/>
      <c r="M13" s="417"/>
      <c r="N13" s="417"/>
      <c r="O13" s="417"/>
      <c r="P13" s="417"/>
      <c r="Q13" s="417"/>
      <c r="R13" s="417"/>
      <c r="S13" s="417"/>
      <c r="T13" s="417"/>
      <c r="AG13" s="417"/>
      <c r="AH13" s="417"/>
      <c r="AI13" s="417"/>
      <c r="AJ13" s="417"/>
      <c r="AK13" s="417"/>
      <c r="AL13" s="417"/>
    </row>
    <row r="14" spans="1:38" ht="24">
      <c r="A14" s="762"/>
      <c r="B14" s="749" t="s">
        <v>988</v>
      </c>
      <c r="C14" s="732" t="s">
        <v>37</v>
      </c>
      <c r="D14" s="619" t="s">
        <v>595</v>
      </c>
      <c r="E14" s="418" t="s">
        <v>4</v>
      </c>
      <c r="F14" s="540"/>
      <c r="G14" s="417"/>
      <c r="H14" s="417"/>
      <c r="I14" s="417"/>
      <c r="J14" s="417"/>
      <c r="K14" s="417"/>
      <c r="L14" s="417"/>
      <c r="M14" s="417"/>
      <c r="N14" s="417"/>
      <c r="O14" s="417"/>
      <c r="P14" s="417"/>
      <c r="Q14" s="417"/>
      <c r="R14" s="417"/>
      <c r="S14" s="417"/>
      <c r="T14" s="417"/>
      <c r="AG14" s="417"/>
      <c r="AH14" s="417"/>
      <c r="AI14" s="417"/>
      <c r="AJ14" s="417"/>
      <c r="AK14" s="417"/>
      <c r="AL14" s="417"/>
    </row>
    <row r="15" spans="1:38" ht="33.75">
      <c r="A15" s="762"/>
      <c r="B15" s="749" t="s">
        <v>988</v>
      </c>
      <c r="C15" s="732" t="s">
        <v>669</v>
      </c>
      <c r="D15" s="620" t="s">
        <v>702</v>
      </c>
      <c r="E15" s="418" t="s">
        <v>3</v>
      </c>
      <c r="F15" s="754"/>
      <c r="G15" s="417"/>
      <c r="H15" s="417"/>
      <c r="I15" s="417"/>
      <c r="J15" s="417"/>
      <c r="K15" s="417"/>
      <c r="L15" s="417"/>
      <c r="M15" s="417"/>
      <c r="N15" s="417"/>
      <c r="O15" s="417"/>
      <c r="P15" s="417"/>
      <c r="Q15" s="417"/>
      <c r="R15" s="417"/>
      <c r="S15" s="417"/>
      <c r="T15" s="417"/>
      <c r="AG15" s="417"/>
      <c r="AH15" s="417"/>
      <c r="AI15" s="417"/>
      <c r="AJ15" s="417"/>
      <c r="AK15" s="417"/>
      <c r="AL15" s="417"/>
    </row>
    <row r="16" spans="1:38" ht="24.75" thickBot="1">
      <c r="A16" s="763"/>
      <c r="B16" s="749" t="s">
        <v>988</v>
      </c>
      <c r="C16" s="732">
        <v>3</v>
      </c>
      <c r="D16" s="619" t="s">
        <v>254</v>
      </c>
      <c r="E16" s="418" t="s">
        <v>79</v>
      </c>
      <c r="F16" s="541"/>
      <c r="G16" s="417"/>
      <c r="H16" s="417"/>
      <c r="I16" s="417"/>
      <c r="J16" s="417"/>
      <c r="K16" s="417"/>
      <c r="L16" s="417"/>
      <c r="M16" s="417"/>
      <c r="N16" s="417"/>
      <c r="O16" s="417"/>
      <c r="P16" s="417"/>
      <c r="Q16" s="417"/>
      <c r="R16" s="417"/>
      <c r="S16" s="417"/>
      <c r="T16" s="417"/>
      <c r="AG16" s="417"/>
      <c r="AH16" s="417"/>
      <c r="AI16" s="417"/>
      <c r="AJ16" s="417"/>
      <c r="AK16" s="417"/>
      <c r="AL16" s="417"/>
    </row>
    <row r="17" spans="1:38" s="324" customFormat="1" ht="24.75" thickBot="1">
      <c r="A17" s="608" t="s">
        <v>470</v>
      </c>
      <c r="B17" s="749" t="s">
        <v>988</v>
      </c>
      <c r="C17" s="316"/>
      <c r="D17" s="317" t="s">
        <v>999</v>
      </c>
      <c r="E17" s="318"/>
      <c r="F17" s="610"/>
      <c r="G17" s="319"/>
      <c r="H17" s="319"/>
      <c r="I17" s="320"/>
      <c r="J17" s="319"/>
      <c r="K17" s="319"/>
      <c r="L17" s="319"/>
      <c r="M17" s="319"/>
      <c r="N17" s="319"/>
      <c r="O17" s="319"/>
      <c r="P17" s="319"/>
      <c r="Q17" s="319"/>
      <c r="R17" s="319"/>
      <c r="S17" s="319"/>
      <c r="T17" s="319"/>
      <c r="U17" s="321" t="s">
        <v>71</v>
      </c>
      <c r="V17" s="321" t="s">
        <v>72</v>
      </c>
      <c r="W17" s="321" t="s">
        <v>76</v>
      </c>
      <c r="X17" s="322" t="s">
        <v>400</v>
      </c>
      <c r="Y17" s="322"/>
      <c r="Z17" s="322"/>
      <c r="AA17" s="322"/>
      <c r="AB17" s="322"/>
      <c r="AC17" s="322"/>
      <c r="AD17" s="322"/>
      <c r="AE17" s="322" t="s">
        <v>399</v>
      </c>
      <c r="AF17" s="319"/>
      <c r="AG17" s="319"/>
      <c r="AH17" s="319"/>
      <c r="AI17" s="319"/>
      <c r="AJ17" s="319"/>
      <c r="AK17" s="319"/>
      <c r="AL17" s="323"/>
    </row>
    <row r="18" spans="1:38" ht="48">
      <c r="A18" s="818" t="s">
        <v>1003</v>
      </c>
      <c r="B18" s="749" t="s">
        <v>987</v>
      </c>
      <c r="C18" s="732">
        <v>1</v>
      </c>
      <c r="D18" s="619" t="s">
        <v>558</v>
      </c>
      <c r="E18" s="418" t="s">
        <v>79</v>
      </c>
      <c r="F18" s="542"/>
      <c r="G18" s="417"/>
      <c r="H18" s="417"/>
      <c r="I18" s="417"/>
      <c r="J18" s="417"/>
      <c r="K18" s="417"/>
      <c r="L18" s="417"/>
      <c r="M18" s="417"/>
      <c r="N18" s="417"/>
      <c r="O18" s="417"/>
      <c r="P18" s="417"/>
      <c r="Q18" s="417"/>
      <c r="R18" s="417"/>
      <c r="S18" s="417"/>
      <c r="T18" s="417"/>
      <c r="AG18" s="417"/>
      <c r="AH18" s="417"/>
      <c r="AI18" s="417"/>
      <c r="AJ18" s="417"/>
      <c r="AK18" s="417"/>
      <c r="AL18" s="417"/>
    </row>
    <row r="19" spans="1:38" ht="48.75" thickBot="1">
      <c r="A19" s="819"/>
      <c r="B19" s="749" t="s">
        <v>987</v>
      </c>
      <c r="C19" s="732">
        <v>2</v>
      </c>
      <c r="D19" s="619" t="s">
        <v>1036</v>
      </c>
      <c r="E19" s="621" t="s">
        <v>4</v>
      </c>
      <c r="F19" s="543"/>
      <c r="G19" s="417" t="str">
        <f>IF($F$18="Częściowo",IF($F$19="","Proszę wpisać poziom procentowy wydatków kwalifikowalnych",""),"")</f>
        <v/>
      </c>
      <c r="H19" s="417"/>
      <c r="I19" s="417"/>
      <c r="J19" s="417"/>
      <c r="K19" s="417"/>
      <c r="L19" s="417"/>
      <c r="M19" s="417"/>
      <c r="N19" s="417"/>
      <c r="O19" s="417"/>
      <c r="P19" s="417"/>
      <c r="Q19" s="417"/>
      <c r="R19" s="417"/>
      <c r="S19" s="417"/>
      <c r="T19" s="417"/>
      <c r="AG19" s="417"/>
      <c r="AH19" s="417"/>
      <c r="AI19" s="417"/>
      <c r="AJ19" s="417"/>
      <c r="AK19" s="417"/>
      <c r="AL19" s="417"/>
    </row>
    <row r="20" spans="1:38" s="324" customFormat="1" ht="18" hidden="1" customHeight="1" thickBot="1">
      <c r="A20" s="614"/>
      <c r="B20" s="750"/>
      <c r="C20" s="316" t="s">
        <v>472</v>
      </c>
      <c r="D20" s="317" t="s">
        <v>473</v>
      </c>
      <c r="E20" s="318"/>
      <c r="F20" s="610"/>
      <c r="G20" s="319"/>
      <c r="H20" s="319"/>
      <c r="I20" s="320"/>
      <c r="J20" s="319"/>
      <c r="K20" s="319"/>
      <c r="L20" s="319"/>
      <c r="M20" s="319"/>
      <c r="N20" s="319"/>
      <c r="O20" s="319"/>
      <c r="P20" s="319"/>
      <c r="Q20" s="319"/>
      <c r="R20" s="319"/>
      <c r="S20" s="319"/>
      <c r="T20" s="319"/>
      <c r="U20" s="321" t="s">
        <v>71</v>
      </c>
      <c r="V20" s="321" t="s">
        <v>72</v>
      </c>
      <c r="W20" s="321" t="s">
        <v>76</v>
      </c>
      <c r="X20" s="322" t="s">
        <v>400</v>
      </c>
      <c r="Y20" s="322"/>
      <c r="Z20" s="322"/>
      <c r="AA20" s="322"/>
      <c r="AB20" s="322"/>
      <c r="AC20" s="322"/>
      <c r="AD20" s="322"/>
      <c r="AE20" s="322" t="s">
        <v>399</v>
      </c>
      <c r="AF20" s="319"/>
      <c r="AG20" s="319"/>
      <c r="AH20" s="319"/>
      <c r="AI20" s="319"/>
      <c r="AJ20" s="319"/>
      <c r="AK20" s="319"/>
      <c r="AL20" s="323"/>
    </row>
    <row r="21" spans="1:38" hidden="1">
      <c r="C21" s="732">
        <v>1</v>
      </c>
      <c r="D21" s="23" t="s">
        <v>559</v>
      </c>
      <c r="E21" s="621" t="s">
        <v>34</v>
      </c>
      <c r="F21" s="622"/>
      <c r="G21" s="417"/>
      <c r="H21" s="417"/>
      <c r="I21" s="612"/>
      <c r="J21" s="417"/>
      <c r="K21" s="417"/>
      <c r="L21" s="417"/>
      <c r="M21" s="417"/>
      <c r="N21" s="417"/>
      <c r="O21" s="417"/>
      <c r="P21" s="417"/>
      <c r="Q21" s="417"/>
      <c r="R21" s="417"/>
      <c r="S21" s="417"/>
      <c r="T21" s="417"/>
      <c r="AG21" s="417"/>
      <c r="AH21" s="417"/>
      <c r="AI21" s="417"/>
      <c r="AJ21" s="417"/>
      <c r="AK21" s="417"/>
      <c r="AL21" s="417"/>
    </row>
    <row r="22" spans="1:38" hidden="1">
      <c r="C22" s="732">
        <v>2</v>
      </c>
      <c r="D22" s="23" t="s">
        <v>560</v>
      </c>
      <c r="E22" s="621" t="s">
        <v>34</v>
      </c>
      <c r="F22" s="623"/>
      <c r="G22" s="612"/>
      <c r="H22" s="612"/>
      <c r="I22" s="417"/>
      <c r="J22" s="417"/>
      <c r="K22" s="417"/>
      <c r="L22" s="417"/>
      <c r="M22" s="417"/>
      <c r="N22" s="417"/>
      <c r="O22" s="417"/>
      <c r="P22" s="417"/>
      <c r="Q22" s="417"/>
      <c r="R22" s="417"/>
      <c r="S22" s="417"/>
      <c r="T22" s="417"/>
      <c r="AG22" s="417"/>
      <c r="AH22" s="417"/>
      <c r="AI22" s="417"/>
      <c r="AJ22" s="417"/>
      <c r="AK22" s="417"/>
      <c r="AL22" s="417"/>
    </row>
    <row r="23" spans="1:38" ht="13.5" hidden="1" thickBot="1">
      <c r="C23" s="732">
        <v>3</v>
      </c>
      <c r="D23" s="23" t="s">
        <v>561</v>
      </c>
      <c r="E23" s="621" t="s">
        <v>34</v>
      </c>
      <c r="F23" s="624"/>
      <c r="G23" s="417"/>
      <c r="H23" s="417"/>
      <c r="I23" s="417"/>
      <c r="J23" s="612"/>
      <c r="K23" s="612"/>
      <c r="L23" s="612"/>
      <c r="M23" s="612"/>
      <c r="N23" s="612"/>
      <c r="O23" s="612"/>
      <c r="P23" s="612"/>
      <c r="Q23" s="612"/>
      <c r="R23" s="417"/>
      <c r="S23" s="417"/>
      <c r="T23" s="417"/>
      <c r="AG23" s="612"/>
      <c r="AH23" s="612"/>
      <c r="AI23" s="612"/>
      <c r="AJ23" s="612"/>
      <c r="AK23" s="612"/>
      <c r="AL23" s="613"/>
    </row>
    <row r="24" spans="1:38" s="324" customFormat="1" ht="24.75" thickBot="1">
      <c r="A24" s="608" t="s">
        <v>474</v>
      </c>
      <c r="B24" s="749" t="s">
        <v>988</v>
      </c>
      <c r="C24" s="316"/>
      <c r="D24" s="317" t="s">
        <v>996</v>
      </c>
      <c r="E24" s="625"/>
      <c r="F24" s="375"/>
      <c r="G24" s="319"/>
      <c r="H24" s="319"/>
      <c r="I24" s="320"/>
      <c r="J24" s="319"/>
      <c r="K24" s="319"/>
      <c r="L24" s="319"/>
      <c r="M24" s="319"/>
      <c r="N24" s="319"/>
      <c r="O24" s="319"/>
      <c r="P24" s="319"/>
      <c r="Q24" s="319"/>
      <c r="R24" s="319"/>
      <c r="S24" s="319"/>
      <c r="T24" s="319"/>
      <c r="U24" s="321" t="s">
        <v>71</v>
      </c>
      <c r="V24" s="321" t="s">
        <v>72</v>
      </c>
      <c r="W24" s="321" t="s">
        <v>76</v>
      </c>
      <c r="X24" s="322" t="s">
        <v>400</v>
      </c>
      <c r="Y24" s="322"/>
      <c r="Z24" s="322"/>
      <c r="AA24" s="322"/>
      <c r="AB24" s="322"/>
      <c r="AC24" s="322"/>
      <c r="AD24" s="322"/>
      <c r="AE24" s="322" t="s">
        <v>399</v>
      </c>
      <c r="AF24" s="322"/>
      <c r="AG24" s="322"/>
      <c r="AH24" s="322"/>
      <c r="AI24" s="322"/>
      <c r="AJ24" s="322"/>
      <c r="AK24" s="322"/>
      <c r="AL24" s="728"/>
    </row>
    <row r="25" spans="1:38" ht="24">
      <c r="A25" s="761" t="s">
        <v>992</v>
      </c>
      <c r="B25" s="749" t="s">
        <v>988</v>
      </c>
      <c r="C25" s="732" t="s">
        <v>11</v>
      </c>
      <c r="D25" s="626" t="s">
        <v>181</v>
      </c>
      <c r="E25" s="544" t="s">
        <v>189</v>
      </c>
    </row>
    <row r="26" spans="1:38" ht="24">
      <c r="A26" s="762"/>
      <c r="B26" s="749" t="s">
        <v>988</v>
      </c>
      <c r="C26" s="732" t="s">
        <v>12</v>
      </c>
      <c r="D26" s="626" t="s">
        <v>182</v>
      </c>
      <c r="E26" s="545" t="s">
        <v>185</v>
      </c>
    </row>
    <row r="27" spans="1:38" ht="24">
      <c r="A27" s="762"/>
      <c r="B27" s="749" t="s">
        <v>988</v>
      </c>
      <c r="C27" s="732" t="s">
        <v>35</v>
      </c>
      <c r="D27" s="626" t="s">
        <v>195</v>
      </c>
      <c r="E27" s="546"/>
    </row>
    <row r="28" spans="1:38" ht="24">
      <c r="A28" s="762"/>
      <c r="B28" s="749" t="s">
        <v>988</v>
      </c>
      <c r="C28" s="732" t="s">
        <v>476</v>
      </c>
      <c r="D28" s="626" t="s">
        <v>196</v>
      </c>
      <c r="E28" s="547"/>
    </row>
    <row r="29" spans="1:38" ht="24">
      <c r="A29" s="763"/>
      <c r="B29" s="749" t="s">
        <v>988</v>
      </c>
      <c r="C29" s="732" t="s">
        <v>477</v>
      </c>
      <c r="D29" s="626" t="s">
        <v>197</v>
      </c>
      <c r="E29" s="548"/>
    </row>
    <row r="30" spans="1:38" s="633" customFormat="1" ht="12.75" hidden="1" customHeight="1">
      <c r="A30" s="627"/>
      <c r="B30" s="750" t="s">
        <v>989</v>
      </c>
      <c r="C30" s="628" t="s">
        <v>615</v>
      </c>
      <c r="D30" s="629" t="s">
        <v>623</v>
      </c>
      <c r="E30" s="630"/>
      <c r="F30" s="631"/>
      <c r="G30" s="631"/>
      <c r="H30" s="631"/>
      <c r="I30" s="632"/>
      <c r="J30" s="631"/>
      <c r="K30" s="631"/>
      <c r="L30" s="631"/>
      <c r="M30" s="631"/>
      <c r="N30" s="631"/>
      <c r="O30" s="631"/>
      <c r="P30" s="631"/>
      <c r="Q30" s="631"/>
      <c r="R30" s="631"/>
      <c r="S30" s="631"/>
      <c r="T30" s="631"/>
      <c r="U30" s="633" t="s">
        <v>71</v>
      </c>
      <c r="V30" s="633" t="s">
        <v>72</v>
      </c>
      <c r="W30" s="633" t="s">
        <v>76</v>
      </c>
      <c r="X30" s="631" t="s">
        <v>400</v>
      </c>
      <c r="Y30" s="631"/>
      <c r="Z30" s="631"/>
      <c r="AA30" s="631"/>
      <c r="AB30" s="631"/>
      <c r="AC30" s="631"/>
      <c r="AD30" s="631"/>
      <c r="AE30" s="631" t="s">
        <v>399</v>
      </c>
      <c r="AF30" s="631"/>
      <c r="AG30" s="631"/>
      <c r="AH30" s="631"/>
      <c r="AI30" s="631"/>
      <c r="AJ30" s="631"/>
      <c r="AK30" s="631"/>
      <c r="AL30" s="634"/>
    </row>
    <row r="31" spans="1:38" s="639" customFormat="1" ht="13.5" hidden="1" thickBot="1">
      <c r="A31" s="635"/>
      <c r="B31" s="750" t="s">
        <v>989</v>
      </c>
      <c r="C31" s="734" t="s">
        <v>11</v>
      </c>
      <c r="D31" s="636" t="s">
        <v>616</v>
      </c>
      <c r="E31" s="637" t="s">
        <v>79</v>
      </c>
      <c r="F31" s="638"/>
    </row>
    <row r="32" spans="1:38" s="639" customFormat="1" ht="33.75" hidden="1" customHeight="1">
      <c r="A32" s="635"/>
      <c r="B32" s="750" t="s">
        <v>989</v>
      </c>
      <c r="C32" s="734" t="s">
        <v>12</v>
      </c>
      <c r="D32" s="776" t="s">
        <v>620</v>
      </c>
      <c r="E32" s="640" t="s">
        <v>617</v>
      </c>
      <c r="F32" s="641" t="s">
        <v>618</v>
      </c>
      <c r="G32" s="640" t="s">
        <v>619</v>
      </c>
    </row>
    <row r="33" spans="1:38" s="639" customFormat="1" ht="13.5" hidden="1" thickBot="1">
      <c r="A33" s="635"/>
      <c r="B33" s="750" t="s">
        <v>989</v>
      </c>
      <c r="C33" s="734"/>
      <c r="D33" s="777"/>
      <c r="E33" s="642"/>
      <c r="F33" s="643"/>
      <c r="G33" s="644"/>
    </row>
    <row r="34" spans="1:38" s="639" customFormat="1" ht="13.5" hidden="1" thickBot="1">
      <c r="A34" s="635"/>
      <c r="B34" s="750" t="s">
        <v>989</v>
      </c>
      <c r="C34" s="735" t="s">
        <v>35</v>
      </c>
      <c r="D34" s="645" t="s">
        <v>621</v>
      </c>
      <c r="E34" s="637" t="s">
        <v>79</v>
      </c>
      <c r="F34" s="638"/>
    </row>
    <row r="35" spans="1:38" s="639" customFormat="1" ht="23.25" hidden="1" thickBot="1">
      <c r="A35" s="635"/>
      <c r="B35" s="750" t="s">
        <v>989</v>
      </c>
      <c r="C35" s="734" t="s">
        <v>36</v>
      </c>
      <c r="D35" s="646" t="s">
        <v>622</v>
      </c>
      <c r="E35" s="647"/>
    </row>
    <row r="36" spans="1:38" s="334" customFormat="1" ht="24">
      <c r="A36" s="648" t="s">
        <v>127</v>
      </c>
      <c r="B36" s="749" t="s">
        <v>988</v>
      </c>
      <c r="C36" s="333" t="s">
        <v>126</v>
      </c>
      <c r="D36" s="334" t="s">
        <v>127</v>
      </c>
      <c r="E36" s="649"/>
    </row>
    <row r="37" spans="1:38" s="317" customFormat="1" ht="24.75" customHeight="1" thickBot="1">
      <c r="A37" s="608" t="s">
        <v>1000</v>
      </c>
      <c r="B37" s="749" t="s">
        <v>988</v>
      </c>
      <c r="C37" s="316"/>
      <c r="D37" s="317" t="s">
        <v>87</v>
      </c>
      <c r="E37" s="650"/>
      <c r="F37" s="650"/>
      <c r="G37" s="650"/>
      <c r="H37" s="650"/>
      <c r="I37" s="650"/>
      <c r="J37" s="650"/>
      <c r="K37" s="650"/>
      <c r="L37" s="650"/>
      <c r="M37" s="650"/>
      <c r="N37" s="650"/>
    </row>
    <row r="38" spans="1:38" ht="22.5" customHeight="1">
      <c r="A38" s="761" t="s">
        <v>993</v>
      </c>
      <c r="B38" s="749" t="s">
        <v>988</v>
      </c>
      <c r="C38" s="732">
        <v>1</v>
      </c>
      <c r="D38" s="626" t="s">
        <v>1033</v>
      </c>
      <c r="E38" s="778" t="s">
        <v>847</v>
      </c>
      <c r="F38" s="779"/>
      <c r="G38" s="779"/>
      <c r="H38" s="779"/>
      <c r="I38" s="779"/>
      <c r="J38" s="779"/>
      <c r="K38" s="779"/>
      <c r="L38" s="779"/>
      <c r="M38" s="779"/>
      <c r="N38" s="780"/>
      <c r="O38" s="417"/>
      <c r="P38" s="417"/>
      <c r="Q38" s="417"/>
      <c r="R38" s="417"/>
      <c r="S38" s="417"/>
      <c r="T38" s="417"/>
      <c r="AG38" s="417"/>
      <c r="AH38" s="417"/>
      <c r="AI38" s="417"/>
      <c r="AJ38" s="417"/>
      <c r="AK38" s="417"/>
      <c r="AL38" s="417"/>
    </row>
    <row r="39" spans="1:38" ht="24">
      <c r="A39" s="762"/>
      <c r="B39" s="749" t="s">
        <v>988</v>
      </c>
      <c r="C39" s="825" t="s">
        <v>10</v>
      </c>
      <c r="D39" s="829" t="s">
        <v>88</v>
      </c>
      <c r="E39" s="826" t="s">
        <v>0</v>
      </c>
      <c r="F39" s="730" t="str">
        <f>IF(F40&gt;$F$5+Analiza!$D$5,"",IF(F40&gt;$G$5,"Faza oper.","Faza inwest."))</f>
        <v>Faza inwest.</v>
      </c>
      <c r="G39" s="730" t="str">
        <f>IF(G40&gt;$F$5+Analiza!$D$5,"",IF(G40&gt;$G$5,"Faza oper.","Faza inwest."))</f>
        <v>Faza oper.</v>
      </c>
      <c r="H39" s="730" t="str">
        <f>IF(H40&gt;$F$5+Analiza!$D$5,"",IF(H40&gt;$G$5,"Faza oper.","Faza inwest."))</f>
        <v>Faza oper.</v>
      </c>
      <c r="I39" s="730" t="str">
        <f>IF(I40&gt;$F$5+Analiza!$D$5,"",IF(I40&gt;$G$5,"Faza oper.","Faza inwest."))</f>
        <v>Faza oper.</v>
      </c>
      <c r="J39" s="730" t="str">
        <f>IF(J40&gt;$F$5+Analiza!$D$5,"",IF(J40&gt;$G$5,"Faza oper.","Faza inwest."))</f>
        <v>Faza oper.</v>
      </c>
      <c r="K39" s="730" t="str">
        <f>IF(K40&gt;$F$5+Analiza!$D$5,"",IF(K40&gt;$G$5,"Faza oper.","Faza inwest."))</f>
        <v>Faza oper.</v>
      </c>
      <c r="L39" s="730" t="str">
        <f>IF(L40&gt;$F$5+Analiza!$D$5,"",IF(L40&gt;$G$5,"Faza oper.","Faza inwest."))</f>
        <v>Faza oper.</v>
      </c>
      <c r="M39" s="730" t="str">
        <f>IF(M40&gt;$F$5+Analiza!$D$5,"",IF(M40&gt;$G$5,"Faza oper.","Faza inwest."))</f>
        <v>Faza oper.</v>
      </c>
      <c r="N39" s="730" t="str">
        <f>IF(N40&gt;$F$5+Analiza!$D$5,"",IF(N40&gt;$G$5,"Faza oper.","Faza inwest."))</f>
        <v>Faza oper.</v>
      </c>
      <c r="O39" s="730" t="str">
        <f>IF(O40&gt;$F$5+Analiza!$D$5,"",IF(O40&gt;$G$5,"Faza oper.","Faza inwest."))</f>
        <v>Faza oper.</v>
      </c>
      <c r="P39" s="730" t="str">
        <f>IF(P40&gt;$F$5+Analiza!$D$5,"",IF(P40&gt;$G$5,"Faza oper.","Faza inwest."))</f>
        <v>Faza oper.</v>
      </c>
      <c r="Q39" s="730" t="str">
        <f>IF(Q40&gt;$F$5+Analiza!$D$5,"",IF(Q40&gt;$G$5,"Faza oper.","Faza inwest."))</f>
        <v>Faza oper.</v>
      </c>
      <c r="R39" s="730" t="str">
        <f>IF(R40&gt;$F$5+Analiza!$D$5,"",IF(R40&gt;$G$5,"Faza oper.","Faza inwest."))</f>
        <v>Faza oper.</v>
      </c>
      <c r="S39" s="730" t="str">
        <f>IF(S40&gt;$F$5+Analiza!$D$5,"",IF(S40&gt;$G$5,"Faza oper.","Faza inwest."))</f>
        <v>Faza oper.</v>
      </c>
      <c r="T39" s="730" t="str">
        <f>IF(T40&gt;$F$5+Analiza!$D$5,"",IF(T40&gt;$G$5,"Faza oper.","Faza inwest."))</f>
        <v>Faza oper.</v>
      </c>
      <c r="U39" s="730" t="str">
        <f>IF(U40&gt;$F$5+Analiza!$D$5,"",IF(U40&gt;$G$5,"Faza oper.","Faza inwest."))</f>
        <v>Faza oper.</v>
      </c>
      <c r="V39" s="730" t="str">
        <f>IF(V40&gt;$F$5+Analiza!$D$5,"",IF(V40&gt;$G$5,"Faza oper.","Faza inwest."))</f>
        <v>Faza oper.</v>
      </c>
      <c r="W39" s="730" t="str">
        <f>IF(W40&gt;$F$5+Analiza!$D$5,"",IF(W40&gt;$G$5,"Faza oper.","Faza inwest."))</f>
        <v>Faza oper.</v>
      </c>
      <c r="X39" s="730" t="str">
        <f>IF(X40&gt;$F$5+Analiza!$D$5,"",IF(X40&gt;$G$5,"Faza oper.","Faza inwest."))</f>
        <v>Faza oper.</v>
      </c>
      <c r="Y39" s="730" t="str">
        <f>IF(Y40&gt;$F$5+Analiza!$D$5,"",IF(Y40&gt;$G$5,"Faza oper.","Faza inwest."))</f>
        <v>Faza oper.</v>
      </c>
      <c r="Z39" s="730" t="str">
        <f>IF(Z40&gt;$F$5+Analiza!$D$5,"",IF(Z40&gt;$G$5,"Faza oper.","Faza inwest."))</f>
        <v>Faza oper.</v>
      </c>
      <c r="AA39" s="730" t="str">
        <f>IF(AA40&gt;$F$5+Analiza!$D$5,"",IF(AA40&gt;$G$5,"Faza oper.","Faza inwest."))</f>
        <v>Faza oper.</v>
      </c>
      <c r="AB39" s="730" t="str">
        <f>IF(AB40&gt;$F$5+Analiza!$D$5,"",IF(AB40&gt;$G$5,"Faza oper.","Faza inwest."))</f>
        <v>Faza oper.</v>
      </c>
      <c r="AC39" s="730" t="str">
        <f>IF(AC40&gt;$F$5+Analiza!$D$5,"",IF(AC40&gt;$G$5,"Faza oper.","Faza inwest."))</f>
        <v>Faza oper.</v>
      </c>
      <c r="AD39" s="730" t="str">
        <f>IF(AD40&gt;$F$5+Analiza!$D$5,"",IF(AD40&gt;$G$5,"Faza oper.","Faza inwest."))</f>
        <v>Faza oper.</v>
      </c>
      <c r="AE39" s="730" t="str">
        <f>IF(AE40&gt;$F$5+Analiza!$D$5,"",IF(AE40&gt;$G$5,"Faza oper.","Faza inwest."))</f>
        <v>Faza oper.</v>
      </c>
      <c r="AF39" s="730" t="str">
        <f>IF(AF40&gt;$F$5+Analiza!$D$5,"",IF(AF40&gt;$G$5,"Faza oper.","Faza inwest."))</f>
        <v>Faza oper.</v>
      </c>
      <c r="AG39" s="730" t="str">
        <f>IF(AG40&gt;$F$5+Analiza!$D$5,"",IF(AG40&gt;$G$5,"Faza oper.","Faza inwest."))</f>
        <v>Faza oper.</v>
      </c>
      <c r="AH39" s="730" t="str">
        <f>IF(AH40&gt;$F$5+Analiza!$D$5,"",IF(AH40&gt;$G$5,"Faza oper.","Faza inwest."))</f>
        <v>Faza oper.</v>
      </c>
      <c r="AI39" s="730" t="str">
        <f>IF(AI40&gt;$F$5+Analiza!$D$5,"",IF(AI40&gt;$G$5,"Faza oper.","Faza inwest."))</f>
        <v>Faza oper.</v>
      </c>
    </row>
    <row r="40" spans="1:38" ht="15" customHeight="1">
      <c r="A40" s="762"/>
      <c r="B40" s="749"/>
      <c r="C40" s="825"/>
      <c r="D40" s="829"/>
      <c r="E40" s="826"/>
      <c r="F40" s="730">
        <f>I61</f>
        <v>2021</v>
      </c>
      <c r="G40" s="730">
        <f t="shared" ref="G40:AI40" si="0">J61</f>
        <v>2022</v>
      </c>
      <c r="H40" s="730">
        <f t="shared" si="0"/>
        <v>2023</v>
      </c>
      <c r="I40" s="730">
        <f t="shared" si="0"/>
        <v>2024</v>
      </c>
      <c r="J40" s="730">
        <f t="shared" si="0"/>
        <v>2025</v>
      </c>
      <c r="K40" s="730">
        <f t="shared" si="0"/>
        <v>2026</v>
      </c>
      <c r="L40" s="730">
        <f t="shared" si="0"/>
        <v>2027</v>
      </c>
      <c r="M40" s="730">
        <f t="shared" si="0"/>
        <v>2028</v>
      </c>
      <c r="N40" s="730">
        <f t="shared" si="0"/>
        <v>2029</v>
      </c>
      <c r="O40" s="730">
        <f t="shared" si="0"/>
        <v>2030</v>
      </c>
      <c r="P40" s="730">
        <f t="shared" si="0"/>
        <v>2031</v>
      </c>
      <c r="Q40" s="730">
        <f t="shared" si="0"/>
        <v>2032</v>
      </c>
      <c r="R40" s="730">
        <f t="shared" si="0"/>
        <v>2033</v>
      </c>
      <c r="S40" s="730">
        <f t="shared" si="0"/>
        <v>2034</v>
      </c>
      <c r="T40" s="730">
        <f t="shared" si="0"/>
        <v>2035</v>
      </c>
      <c r="U40" s="730">
        <f t="shared" si="0"/>
        <v>2036</v>
      </c>
      <c r="V40" s="730">
        <f t="shared" si="0"/>
        <v>2037</v>
      </c>
      <c r="W40" s="730">
        <f t="shared" si="0"/>
        <v>2038</v>
      </c>
      <c r="X40" s="730">
        <f t="shared" si="0"/>
        <v>2039</v>
      </c>
      <c r="Y40" s="730">
        <f t="shared" si="0"/>
        <v>2040</v>
      </c>
      <c r="Z40" s="730">
        <f t="shared" si="0"/>
        <v>2041</v>
      </c>
      <c r="AA40" s="730">
        <f t="shared" si="0"/>
        <v>2042</v>
      </c>
      <c r="AB40" s="730">
        <f t="shared" si="0"/>
        <v>2043</v>
      </c>
      <c r="AC40" s="730">
        <f t="shared" si="0"/>
        <v>2044</v>
      </c>
      <c r="AD40" s="730">
        <f t="shared" si="0"/>
        <v>2045</v>
      </c>
      <c r="AE40" s="730">
        <f t="shared" si="0"/>
        <v>2046</v>
      </c>
      <c r="AF40" s="730">
        <f t="shared" si="0"/>
        <v>2047</v>
      </c>
      <c r="AG40" s="730">
        <f t="shared" si="0"/>
        <v>2048</v>
      </c>
      <c r="AH40" s="730">
        <f t="shared" si="0"/>
        <v>2049</v>
      </c>
      <c r="AI40" s="730">
        <f t="shared" si="0"/>
        <v>2050</v>
      </c>
    </row>
    <row r="41" spans="1:38" ht="24">
      <c r="A41" s="762"/>
      <c r="B41" s="749" t="s">
        <v>988</v>
      </c>
      <c r="C41" s="732">
        <v>2</v>
      </c>
      <c r="D41" s="651" t="str">
        <f>CONCATENATE("Proszę określić miarę rezultatu dla wariantu I: ",$E$38," w latach")</f>
        <v>Proszę określić miarę rezultatu dla wariantu I: 1.1. Wartość inwestycji prywatnych uzupełniających wsparcie publiczne - dotacje w latach</v>
      </c>
      <c r="E41" s="652" t="str">
        <f>IF(Analiza!$C$58="","",Analiza!$C$58)</f>
        <v>zł</v>
      </c>
      <c r="F41" s="495"/>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7"/>
    </row>
    <row r="42" spans="1:38" ht="24">
      <c r="A42" s="762"/>
      <c r="B42" s="749" t="s">
        <v>988</v>
      </c>
      <c r="C42" s="732">
        <v>3</v>
      </c>
      <c r="D42" s="651" t="str">
        <f>CONCATENATE("Proszę określić miarę rezultatu dla wariantu II: ",$E$38," w latach")</f>
        <v>Proszę określić miarę rezultatu dla wariantu II: 1.1. Wartość inwestycji prywatnych uzupełniających wsparcie publiczne - dotacje w latach</v>
      </c>
      <c r="E42" s="652" t="str">
        <f>IF(Analiza!$C$58="","",Analiza!$C$58)</f>
        <v>zł</v>
      </c>
      <c r="F42" s="495"/>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7"/>
    </row>
    <row r="43" spans="1:38" ht="24.75" thickBot="1">
      <c r="A43" s="763"/>
      <c r="B43" s="749" t="s">
        <v>988</v>
      </c>
      <c r="C43" s="732">
        <v>4</v>
      </c>
      <c r="D43" s="651" t="str">
        <f>CONCATENATE("Proszę określić miarę rezultatu dla wariantu III: ",$E$38," w latach")</f>
        <v>Proszę określić miarę rezultatu dla wariantu III: 1.1. Wartość inwestycji prywatnych uzupełniających wsparcie publiczne - dotacje w latach</v>
      </c>
      <c r="E43" s="652" t="str">
        <f>IF(Analiza!$C$58="","",Analiza!$C$58)</f>
        <v>zł</v>
      </c>
      <c r="F43" s="500"/>
      <c r="G43" s="501"/>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2"/>
    </row>
    <row r="44" spans="1:38" s="317" customFormat="1" ht="21" customHeight="1">
      <c r="A44" s="608" t="s">
        <v>1001</v>
      </c>
      <c r="B44" s="749" t="s">
        <v>988</v>
      </c>
      <c r="C44" s="316"/>
      <c r="D44" s="317" t="s">
        <v>90</v>
      </c>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c r="AF44" s="387"/>
      <c r="AG44" s="387"/>
      <c r="AH44" s="387"/>
      <c r="AI44" s="387"/>
    </row>
    <row r="45" spans="1:38" s="13" customFormat="1" ht="24" customHeight="1">
      <c r="A45" s="761" t="s">
        <v>994</v>
      </c>
      <c r="B45" s="749" t="s">
        <v>988</v>
      </c>
      <c r="C45" s="41" t="s">
        <v>22</v>
      </c>
      <c r="D45" s="13" t="s">
        <v>61</v>
      </c>
      <c r="E45" s="14"/>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row>
    <row r="46" spans="1:38" ht="24">
      <c r="A46" s="762"/>
      <c r="B46" s="749" t="s">
        <v>988</v>
      </c>
      <c r="C46" s="825" t="s">
        <v>10</v>
      </c>
      <c r="D46" s="826" t="s">
        <v>2</v>
      </c>
      <c r="E46" s="826" t="s">
        <v>0</v>
      </c>
      <c r="F46" s="730" t="str">
        <f>F39</f>
        <v>Faza inwest.</v>
      </c>
      <c r="G46" s="730" t="str">
        <f t="shared" ref="G46:AI46" si="1">G39</f>
        <v>Faza oper.</v>
      </c>
      <c r="H46" s="730" t="str">
        <f t="shared" si="1"/>
        <v>Faza oper.</v>
      </c>
      <c r="I46" s="730" t="str">
        <f t="shared" si="1"/>
        <v>Faza oper.</v>
      </c>
      <c r="J46" s="730" t="str">
        <f t="shared" si="1"/>
        <v>Faza oper.</v>
      </c>
      <c r="K46" s="730" t="str">
        <f t="shared" si="1"/>
        <v>Faza oper.</v>
      </c>
      <c r="L46" s="730" t="str">
        <f t="shared" si="1"/>
        <v>Faza oper.</v>
      </c>
      <c r="M46" s="730" t="str">
        <f t="shared" si="1"/>
        <v>Faza oper.</v>
      </c>
      <c r="N46" s="730" t="str">
        <f t="shared" si="1"/>
        <v>Faza oper.</v>
      </c>
      <c r="O46" s="730" t="str">
        <f t="shared" si="1"/>
        <v>Faza oper.</v>
      </c>
      <c r="P46" s="730" t="str">
        <f t="shared" si="1"/>
        <v>Faza oper.</v>
      </c>
      <c r="Q46" s="730" t="str">
        <f t="shared" si="1"/>
        <v>Faza oper.</v>
      </c>
      <c r="R46" s="730" t="str">
        <f t="shared" si="1"/>
        <v>Faza oper.</v>
      </c>
      <c r="S46" s="730" t="str">
        <f t="shared" si="1"/>
        <v>Faza oper.</v>
      </c>
      <c r="T46" s="730" t="str">
        <f t="shared" si="1"/>
        <v>Faza oper.</v>
      </c>
      <c r="U46" s="730" t="str">
        <f t="shared" si="1"/>
        <v>Faza oper.</v>
      </c>
      <c r="V46" s="730" t="str">
        <f t="shared" si="1"/>
        <v>Faza oper.</v>
      </c>
      <c r="W46" s="730" t="str">
        <f t="shared" si="1"/>
        <v>Faza oper.</v>
      </c>
      <c r="X46" s="730" t="str">
        <f t="shared" si="1"/>
        <v>Faza oper.</v>
      </c>
      <c r="Y46" s="730" t="str">
        <f t="shared" si="1"/>
        <v>Faza oper.</v>
      </c>
      <c r="Z46" s="730" t="str">
        <f t="shared" si="1"/>
        <v>Faza oper.</v>
      </c>
      <c r="AA46" s="730" t="str">
        <f t="shared" si="1"/>
        <v>Faza oper.</v>
      </c>
      <c r="AB46" s="730" t="str">
        <f t="shared" si="1"/>
        <v>Faza oper.</v>
      </c>
      <c r="AC46" s="730" t="str">
        <f t="shared" si="1"/>
        <v>Faza oper.</v>
      </c>
      <c r="AD46" s="730" t="str">
        <f t="shared" si="1"/>
        <v>Faza oper.</v>
      </c>
      <c r="AE46" s="730" t="str">
        <f t="shared" si="1"/>
        <v>Faza oper.</v>
      </c>
      <c r="AF46" s="730" t="str">
        <f t="shared" si="1"/>
        <v>Faza oper.</v>
      </c>
      <c r="AG46" s="730" t="str">
        <f t="shared" si="1"/>
        <v>Faza oper.</v>
      </c>
      <c r="AH46" s="730" t="str">
        <f t="shared" si="1"/>
        <v>Faza oper.</v>
      </c>
      <c r="AI46" s="730" t="str">
        <f t="shared" si="1"/>
        <v>Faza oper.</v>
      </c>
    </row>
    <row r="47" spans="1:38" ht="15" customHeight="1">
      <c r="A47" s="762"/>
      <c r="B47" s="749"/>
      <c r="C47" s="825"/>
      <c r="D47" s="826"/>
      <c r="E47" s="826"/>
      <c r="F47" s="730">
        <f>I61</f>
        <v>2021</v>
      </c>
      <c r="G47" s="730">
        <f t="shared" ref="G47:AI47" si="2">J61</f>
        <v>2022</v>
      </c>
      <c r="H47" s="730">
        <f t="shared" si="2"/>
        <v>2023</v>
      </c>
      <c r="I47" s="730">
        <f t="shared" si="2"/>
        <v>2024</v>
      </c>
      <c r="J47" s="730">
        <f t="shared" si="2"/>
        <v>2025</v>
      </c>
      <c r="K47" s="730">
        <f t="shared" si="2"/>
        <v>2026</v>
      </c>
      <c r="L47" s="730">
        <f t="shared" si="2"/>
        <v>2027</v>
      </c>
      <c r="M47" s="730">
        <f t="shared" si="2"/>
        <v>2028</v>
      </c>
      <c r="N47" s="730">
        <f t="shared" si="2"/>
        <v>2029</v>
      </c>
      <c r="O47" s="730">
        <f t="shared" si="2"/>
        <v>2030</v>
      </c>
      <c r="P47" s="730">
        <f t="shared" si="2"/>
        <v>2031</v>
      </c>
      <c r="Q47" s="730">
        <f t="shared" si="2"/>
        <v>2032</v>
      </c>
      <c r="R47" s="730">
        <f t="shared" si="2"/>
        <v>2033</v>
      </c>
      <c r="S47" s="730">
        <f t="shared" si="2"/>
        <v>2034</v>
      </c>
      <c r="T47" s="730">
        <f t="shared" si="2"/>
        <v>2035</v>
      </c>
      <c r="U47" s="730">
        <f t="shared" si="2"/>
        <v>2036</v>
      </c>
      <c r="V47" s="730">
        <f t="shared" si="2"/>
        <v>2037</v>
      </c>
      <c r="W47" s="730">
        <f t="shared" si="2"/>
        <v>2038</v>
      </c>
      <c r="X47" s="730">
        <f t="shared" si="2"/>
        <v>2039</v>
      </c>
      <c r="Y47" s="730">
        <f t="shared" si="2"/>
        <v>2040</v>
      </c>
      <c r="Z47" s="730">
        <f t="shared" si="2"/>
        <v>2041</v>
      </c>
      <c r="AA47" s="730">
        <f t="shared" si="2"/>
        <v>2042</v>
      </c>
      <c r="AB47" s="730">
        <f t="shared" si="2"/>
        <v>2043</v>
      </c>
      <c r="AC47" s="730">
        <f t="shared" si="2"/>
        <v>2044</v>
      </c>
      <c r="AD47" s="730">
        <f t="shared" si="2"/>
        <v>2045</v>
      </c>
      <c r="AE47" s="730">
        <f t="shared" si="2"/>
        <v>2046</v>
      </c>
      <c r="AF47" s="730">
        <f t="shared" si="2"/>
        <v>2047</v>
      </c>
      <c r="AG47" s="730">
        <f t="shared" si="2"/>
        <v>2048</v>
      </c>
      <c r="AH47" s="730">
        <f t="shared" si="2"/>
        <v>2049</v>
      </c>
      <c r="AI47" s="730">
        <f t="shared" si="2"/>
        <v>2050</v>
      </c>
    </row>
    <row r="48" spans="1:38" ht="24">
      <c r="A48" s="762"/>
      <c r="B48" s="749" t="s">
        <v>988</v>
      </c>
      <c r="C48" s="732">
        <v>2</v>
      </c>
      <c r="D48" s="27" t="s">
        <v>62</v>
      </c>
      <c r="E48" s="653" t="s">
        <v>1</v>
      </c>
      <c r="F48" s="495"/>
      <c r="G48" s="496"/>
      <c r="H48" s="496"/>
      <c r="I48" s="496"/>
      <c r="J48" s="496"/>
      <c r="K48" s="496"/>
      <c r="L48" s="496"/>
      <c r="M48" s="496"/>
      <c r="N48" s="496"/>
      <c r="O48" s="496"/>
      <c r="P48" s="496"/>
      <c r="Q48" s="496"/>
      <c r="R48" s="496"/>
      <c r="S48" s="496"/>
      <c r="T48" s="496"/>
      <c r="U48" s="496"/>
      <c r="V48" s="496"/>
      <c r="W48" s="496"/>
      <c r="X48" s="496"/>
      <c r="Y48" s="496"/>
      <c r="Z48" s="496"/>
      <c r="AA48" s="496"/>
      <c r="AB48" s="496"/>
      <c r="AC48" s="496"/>
      <c r="AD48" s="496"/>
      <c r="AE48" s="496"/>
      <c r="AF48" s="496"/>
      <c r="AG48" s="496"/>
      <c r="AH48" s="496"/>
      <c r="AI48" s="497"/>
    </row>
    <row r="49" spans="1:38" ht="24">
      <c r="A49" s="762"/>
      <c r="B49" s="749" t="s">
        <v>988</v>
      </c>
      <c r="C49" s="732">
        <v>3</v>
      </c>
      <c r="D49" s="27" t="s">
        <v>63</v>
      </c>
      <c r="E49" s="653" t="s">
        <v>1</v>
      </c>
      <c r="F49" s="495"/>
      <c r="G49" s="496"/>
      <c r="H49" s="496"/>
      <c r="I49" s="496"/>
      <c r="J49" s="496"/>
      <c r="K49" s="496"/>
      <c r="L49" s="496"/>
      <c r="M49" s="496"/>
      <c r="N49" s="496"/>
      <c r="O49" s="496"/>
      <c r="P49" s="496"/>
      <c r="Q49" s="496"/>
      <c r="R49" s="496"/>
      <c r="S49" s="496"/>
      <c r="T49" s="496"/>
      <c r="U49" s="496"/>
      <c r="V49" s="496"/>
      <c r="W49" s="496"/>
      <c r="X49" s="496"/>
      <c r="Y49" s="496"/>
      <c r="Z49" s="496"/>
      <c r="AA49" s="496"/>
      <c r="AB49" s="496"/>
      <c r="AC49" s="496"/>
      <c r="AD49" s="496"/>
      <c r="AE49" s="496"/>
      <c r="AF49" s="496"/>
      <c r="AG49" s="496"/>
      <c r="AH49" s="496"/>
      <c r="AI49" s="497"/>
    </row>
    <row r="50" spans="1:38" ht="24.75" thickBot="1">
      <c r="A50" s="762"/>
      <c r="B50" s="749" t="s">
        <v>988</v>
      </c>
      <c r="C50" s="736">
        <v>4</v>
      </c>
      <c r="D50" s="29" t="s">
        <v>64</v>
      </c>
      <c r="E50" s="654" t="s">
        <v>1</v>
      </c>
      <c r="F50" s="500"/>
      <c r="G50" s="501"/>
      <c r="H50" s="501"/>
      <c r="I50" s="501"/>
      <c r="J50" s="501"/>
      <c r="K50" s="501"/>
      <c r="L50" s="501"/>
      <c r="M50" s="501"/>
      <c r="N50" s="501"/>
      <c r="O50" s="501"/>
      <c r="P50" s="501"/>
      <c r="Q50" s="501"/>
      <c r="R50" s="501"/>
      <c r="S50" s="501"/>
      <c r="T50" s="501"/>
      <c r="U50" s="501"/>
      <c r="V50" s="501"/>
      <c r="W50" s="501"/>
      <c r="X50" s="501"/>
      <c r="Y50" s="501"/>
      <c r="Z50" s="501"/>
      <c r="AA50" s="501"/>
      <c r="AB50" s="501"/>
      <c r="AC50" s="501"/>
      <c r="AD50" s="501"/>
      <c r="AE50" s="501"/>
      <c r="AF50" s="501"/>
      <c r="AG50" s="501"/>
      <c r="AH50" s="501"/>
      <c r="AI50" s="502"/>
    </row>
    <row r="51" spans="1:38" s="13" customFormat="1" ht="24">
      <c r="A51" s="762"/>
      <c r="B51" s="749" t="s">
        <v>988</v>
      </c>
      <c r="C51" s="41" t="s">
        <v>124</v>
      </c>
      <c r="D51" s="13" t="s">
        <v>113</v>
      </c>
      <c r="E51" s="14"/>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row>
    <row r="52" spans="1:38" ht="24">
      <c r="A52" s="762"/>
      <c r="B52" s="749" t="s">
        <v>988</v>
      </c>
      <c r="C52" s="825" t="s">
        <v>10</v>
      </c>
      <c r="D52" s="826" t="s">
        <v>2</v>
      </c>
      <c r="E52" s="826" t="s">
        <v>0</v>
      </c>
      <c r="F52" s="730" t="str">
        <f>F46</f>
        <v>Faza inwest.</v>
      </c>
      <c r="G52" s="730" t="str">
        <f t="shared" ref="G52:AI52" si="3">G46</f>
        <v>Faza oper.</v>
      </c>
      <c r="H52" s="730" t="str">
        <f t="shared" si="3"/>
        <v>Faza oper.</v>
      </c>
      <c r="I52" s="730" t="str">
        <f t="shared" si="3"/>
        <v>Faza oper.</v>
      </c>
      <c r="J52" s="730" t="str">
        <f t="shared" si="3"/>
        <v>Faza oper.</v>
      </c>
      <c r="K52" s="730" t="str">
        <f t="shared" si="3"/>
        <v>Faza oper.</v>
      </c>
      <c r="L52" s="730" t="str">
        <f t="shared" si="3"/>
        <v>Faza oper.</v>
      </c>
      <c r="M52" s="730" t="str">
        <f t="shared" si="3"/>
        <v>Faza oper.</v>
      </c>
      <c r="N52" s="730" t="str">
        <f t="shared" si="3"/>
        <v>Faza oper.</v>
      </c>
      <c r="O52" s="730" t="str">
        <f t="shared" si="3"/>
        <v>Faza oper.</v>
      </c>
      <c r="P52" s="730" t="str">
        <f t="shared" si="3"/>
        <v>Faza oper.</v>
      </c>
      <c r="Q52" s="730" t="str">
        <f t="shared" si="3"/>
        <v>Faza oper.</v>
      </c>
      <c r="R52" s="730" t="str">
        <f t="shared" si="3"/>
        <v>Faza oper.</v>
      </c>
      <c r="S52" s="730" t="str">
        <f t="shared" si="3"/>
        <v>Faza oper.</v>
      </c>
      <c r="T52" s="730" t="str">
        <f t="shared" si="3"/>
        <v>Faza oper.</v>
      </c>
      <c r="U52" s="730" t="str">
        <f t="shared" si="3"/>
        <v>Faza oper.</v>
      </c>
      <c r="V52" s="730" t="str">
        <f t="shared" si="3"/>
        <v>Faza oper.</v>
      </c>
      <c r="W52" s="730" t="str">
        <f t="shared" si="3"/>
        <v>Faza oper.</v>
      </c>
      <c r="X52" s="730" t="str">
        <f t="shared" si="3"/>
        <v>Faza oper.</v>
      </c>
      <c r="Y52" s="730" t="str">
        <f t="shared" si="3"/>
        <v>Faza oper.</v>
      </c>
      <c r="Z52" s="730" t="str">
        <f t="shared" si="3"/>
        <v>Faza oper.</v>
      </c>
      <c r="AA52" s="730" t="str">
        <f t="shared" si="3"/>
        <v>Faza oper.</v>
      </c>
      <c r="AB52" s="730" t="str">
        <f t="shared" si="3"/>
        <v>Faza oper.</v>
      </c>
      <c r="AC52" s="730" t="str">
        <f t="shared" si="3"/>
        <v>Faza oper.</v>
      </c>
      <c r="AD52" s="730" t="str">
        <f t="shared" si="3"/>
        <v>Faza oper.</v>
      </c>
      <c r="AE52" s="730" t="str">
        <f t="shared" si="3"/>
        <v>Faza oper.</v>
      </c>
      <c r="AF52" s="730" t="str">
        <f t="shared" si="3"/>
        <v>Faza oper.</v>
      </c>
      <c r="AG52" s="730" t="str">
        <f t="shared" si="3"/>
        <v>Faza oper.</v>
      </c>
      <c r="AH52" s="730" t="str">
        <f t="shared" si="3"/>
        <v>Faza oper.</v>
      </c>
      <c r="AI52" s="730" t="str">
        <f t="shared" si="3"/>
        <v>Faza oper.</v>
      </c>
    </row>
    <row r="53" spans="1:38" ht="15" customHeight="1">
      <c r="A53" s="762"/>
      <c r="B53" s="749"/>
      <c r="C53" s="825"/>
      <c r="D53" s="826"/>
      <c r="E53" s="826"/>
      <c r="F53" s="730">
        <f>I61</f>
        <v>2021</v>
      </c>
      <c r="G53" s="730">
        <f t="shared" ref="G53:AI53" si="4">J61</f>
        <v>2022</v>
      </c>
      <c r="H53" s="730">
        <f t="shared" si="4"/>
        <v>2023</v>
      </c>
      <c r="I53" s="730">
        <f t="shared" si="4"/>
        <v>2024</v>
      </c>
      <c r="J53" s="730">
        <f t="shared" si="4"/>
        <v>2025</v>
      </c>
      <c r="K53" s="730">
        <f t="shared" si="4"/>
        <v>2026</v>
      </c>
      <c r="L53" s="730">
        <f t="shared" si="4"/>
        <v>2027</v>
      </c>
      <c r="M53" s="730">
        <f t="shared" si="4"/>
        <v>2028</v>
      </c>
      <c r="N53" s="730">
        <f t="shared" si="4"/>
        <v>2029</v>
      </c>
      <c r="O53" s="730">
        <f t="shared" si="4"/>
        <v>2030</v>
      </c>
      <c r="P53" s="730">
        <f t="shared" si="4"/>
        <v>2031</v>
      </c>
      <c r="Q53" s="730">
        <f t="shared" si="4"/>
        <v>2032</v>
      </c>
      <c r="R53" s="730">
        <f t="shared" si="4"/>
        <v>2033</v>
      </c>
      <c r="S53" s="730">
        <f t="shared" si="4"/>
        <v>2034</v>
      </c>
      <c r="T53" s="730">
        <f t="shared" si="4"/>
        <v>2035</v>
      </c>
      <c r="U53" s="730">
        <f t="shared" si="4"/>
        <v>2036</v>
      </c>
      <c r="V53" s="730">
        <f t="shared" si="4"/>
        <v>2037</v>
      </c>
      <c r="W53" s="730">
        <f t="shared" si="4"/>
        <v>2038</v>
      </c>
      <c r="X53" s="730">
        <f t="shared" si="4"/>
        <v>2039</v>
      </c>
      <c r="Y53" s="730">
        <f t="shared" si="4"/>
        <v>2040</v>
      </c>
      <c r="Z53" s="730">
        <f t="shared" si="4"/>
        <v>2041</v>
      </c>
      <c r="AA53" s="730">
        <f t="shared" si="4"/>
        <v>2042</v>
      </c>
      <c r="AB53" s="730">
        <f t="shared" si="4"/>
        <v>2043</v>
      </c>
      <c r="AC53" s="730">
        <f t="shared" si="4"/>
        <v>2044</v>
      </c>
      <c r="AD53" s="730">
        <f t="shared" si="4"/>
        <v>2045</v>
      </c>
      <c r="AE53" s="730">
        <f t="shared" si="4"/>
        <v>2046</v>
      </c>
      <c r="AF53" s="730">
        <f t="shared" si="4"/>
        <v>2047</v>
      </c>
      <c r="AG53" s="730">
        <f t="shared" si="4"/>
        <v>2048</v>
      </c>
      <c r="AH53" s="730">
        <f t="shared" si="4"/>
        <v>2049</v>
      </c>
      <c r="AI53" s="730">
        <f t="shared" si="4"/>
        <v>2050</v>
      </c>
    </row>
    <row r="54" spans="1:38" ht="24">
      <c r="A54" s="762"/>
      <c r="B54" s="749" t="s">
        <v>988</v>
      </c>
      <c r="C54" s="732">
        <v>2</v>
      </c>
      <c r="D54" s="27" t="s">
        <v>114</v>
      </c>
      <c r="E54" s="653" t="s">
        <v>1</v>
      </c>
      <c r="F54" s="495"/>
      <c r="G54" s="496"/>
      <c r="H54" s="496"/>
      <c r="I54" s="496"/>
      <c r="J54" s="496"/>
      <c r="K54" s="496"/>
      <c r="L54" s="496"/>
      <c r="M54" s="496"/>
      <c r="N54" s="496"/>
      <c r="O54" s="496"/>
      <c r="P54" s="496"/>
      <c r="Q54" s="496"/>
      <c r="R54" s="496"/>
      <c r="S54" s="496"/>
      <c r="T54" s="496"/>
      <c r="U54" s="496"/>
      <c r="V54" s="496"/>
      <c r="W54" s="496"/>
      <c r="X54" s="496"/>
      <c r="Y54" s="496"/>
      <c r="Z54" s="496"/>
      <c r="AA54" s="496"/>
      <c r="AB54" s="496"/>
      <c r="AC54" s="496"/>
      <c r="AD54" s="496"/>
      <c r="AE54" s="496"/>
      <c r="AF54" s="496"/>
      <c r="AG54" s="496"/>
      <c r="AH54" s="496"/>
      <c r="AI54" s="497"/>
    </row>
    <row r="55" spans="1:38" ht="24">
      <c r="A55" s="762"/>
      <c r="B55" s="749" t="s">
        <v>988</v>
      </c>
      <c r="C55" s="732">
        <v>3</v>
      </c>
      <c r="D55" s="27" t="s">
        <v>115</v>
      </c>
      <c r="E55" s="653" t="s">
        <v>1</v>
      </c>
      <c r="F55" s="495"/>
      <c r="G55" s="496"/>
      <c r="H55" s="496"/>
      <c r="I55" s="496"/>
      <c r="J55" s="496"/>
      <c r="K55" s="496"/>
      <c r="L55" s="496"/>
      <c r="M55" s="496"/>
      <c r="N55" s="496"/>
      <c r="O55" s="496"/>
      <c r="P55" s="496"/>
      <c r="Q55" s="496"/>
      <c r="R55" s="496"/>
      <c r="S55" s="496"/>
      <c r="T55" s="496"/>
      <c r="U55" s="496"/>
      <c r="V55" s="496"/>
      <c r="W55" s="496"/>
      <c r="X55" s="496"/>
      <c r="Y55" s="496"/>
      <c r="Z55" s="496"/>
      <c r="AA55" s="496"/>
      <c r="AB55" s="496"/>
      <c r="AC55" s="496"/>
      <c r="AD55" s="496"/>
      <c r="AE55" s="496"/>
      <c r="AF55" s="496"/>
      <c r="AG55" s="496"/>
      <c r="AH55" s="496"/>
      <c r="AI55" s="497"/>
    </row>
    <row r="56" spans="1:38" ht="24.75" thickBot="1">
      <c r="A56" s="762"/>
      <c r="B56" s="749" t="s">
        <v>988</v>
      </c>
      <c r="C56" s="736">
        <v>4</v>
      </c>
      <c r="D56" s="29" t="s">
        <v>116</v>
      </c>
      <c r="E56" s="654" t="s">
        <v>1</v>
      </c>
      <c r="F56" s="500"/>
      <c r="G56" s="501"/>
      <c r="H56" s="501"/>
      <c r="I56" s="501"/>
      <c r="J56" s="501"/>
      <c r="K56" s="501"/>
      <c r="L56" s="501"/>
      <c r="M56" s="501"/>
      <c r="N56" s="501"/>
      <c r="O56" s="501"/>
      <c r="P56" s="501"/>
      <c r="Q56" s="501"/>
      <c r="R56" s="501"/>
      <c r="S56" s="501"/>
      <c r="T56" s="501"/>
      <c r="U56" s="501"/>
      <c r="V56" s="501"/>
      <c r="W56" s="501"/>
      <c r="X56" s="501"/>
      <c r="Y56" s="501"/>
      <c r="Z56" s="501"/>
      <c r="AA56" s="501"/>
      <c r="AB56" s="501"/>
      <c r="AC56" s="501"/>
      <c r="AD56" s="501"/>
      <c r="AE56" s="501"/>
      <c r="AF56" s="501"/>
      <c r="AG56" s="501"/>
      <c r="AH56" s="501"/>
      <c r="AI56" s="502"/>
    </row>
    <row r="57" spans="1:38" s="299" customFormat="1" ht="24">
      <c r="A57" s="763"/>
      <c r="B57" s="749" t="s">
        <v>988</v>
      </c>
      <c r="C57" s="655"/>
      <c r="D57" s="814" t="s">
        <v>89</v>
      </c>
      <c r="E57" s="814"/>
      <c r="F57" s="298" t="str">
        <f>Analiza!C80</f>
        <v>Brak danych</v>
      </c>
      <c r="G57" s="300"/>
      <c r="H57" s="300"/>
      <c r="I57" s="300"/>
      <c r="J57" s="300"/>
      <c r="K57" s="300"/>
      <c r="L57" s="300"/>
      <c r="M57" s="300"/>
      <c r="N57" s="300"/>
      <c r="O57" s="300"/>
      <c r="P57" s="300"/>
      <c r="Q57" s="300"/>
      <c r="R57" s="300"/>
      <c r="S57" s="300"/>
      <c r="T57" s="300"/>
      <c r="U57" s="300"/>
      <c r="V57" s="300"/>
      <c r="W57" s="300"/>
      <c r="X57" s="300"/>
      <c r="Y57" s="300"/>
      <c r="Z57" s="300"/>
      <c r="AA57" s="300"/>
      <c r="AB57" s="300"/>
      <c r="AC57" s="300"/>
      <c r="AD57" s="300"/>
      <c r="AE57" s="300"/>
      <c r="AF57" s="300"/>
      <c r="AG57" s="300"/>
    </row>
    <row r="58" spans="1:38" s="328" customFormat="1" ht="24">
      <c r="A58" s="656" t="s">
        <v>129</v>
      </c>
      <c r="B58" s="749" t="s">
        <v>988</v>
      </c>
      <c r="C58" s="327" t="s">
        <v>128</v>
      </c>
      <c r="D58" s="328" t="s">
        <v>129</v>
      </c>
    </row>
    <row r="59" spans="1:38" s="317" customFormat="1" ht="24">
      <c r="A59" s="608" t="s">
        <v>1002</v>
      </c>
      <c r="B59" s="749" t="s">
        <v>988</v>
      </c>
      <c r="C59" s="316"/>
      <c r="D59" s="317" t="s">
        <v>104</v>
      </c>
    </row>
    <row r="60" spans="1:38" ht="24">
      <c r="A60" s="761" t="s">
        <v>1004</v>
      </c>
      <c r="B60" s="749" t="s">
        <v>988</v>
      </c>
      <c r="C60" s="783" t="s">
        <v>22</v>
      </c>
      <c r="D60" s="785" t="s">
        <v>145</v>
      </c>
      <c r="E60" s="781" t="s">
        <v>93</v>
      </c>
      <c r="F60" s="781" t="s">
        <v>60</v>
      </c>
      <c r="G60" s="791" t="s">
        <v>94</v>
      </c>
      <c r="H60" s="795" t="s">
        <v>111</v>
      </c>
      <c r="I60" s="335" t="str">
        <f>IF(Analiza!G$83="","",Analiza!G$83)</f>
        <v>Faza oper.</v>
      </c>
      <c r="J60" s="335" t="str">
        <f>IF(Analiza!H$83="","",Analiza!H$83)</f>
        <v>Faza oper.</v>
      </c>
      <c r="K60" s="335" t="str">
        <f>IF(Analiza!I$83="","",Analiza!I$83)</f>
        <v>Faza oper.</v>
      </c>
      <c r="L60" s="335" t="str">
        <f>IF(Analiza!J$83="","",Analiza!J$83)</f>
        <v>Faza oper.</v>
      </c>
      <c r="M60" s="335" t="str">
        <f>IF(Analiza!K$83="","",Analiza!K$83)</f>
        <v>Faza oper.</v>
      </c>
      <c r="N60" s="335" t="str">
        <f>IF(Analiza!L$83="","",Analiza!L$83)</f>
        <v>Faza oper.</v>
      </c>
      <c r="O60" s="335" t="str">
        <f>IF(Analiza!M$83="","",Analiza!M$83)</f>
        <v>Faza oper.</v>
      </c>
      <c r="P60" s="335" t="str">
        <f>IF(Analiza!N$83="","",Analiza!N$83)</f>
        <v>Faza oper.</v>
      </c>
      <c r="Q60" s="335" t="str">
        <f>IF(Analiza!O$83="","",Analiza!O$83)</f>
        <v>Faza oper.</v>
      </c>
      <c r="R60" s="335" t="str">
        <f>IF(Analiza!P$83="","",Analiza!P$83)</f>
        <v>Faza oper.</v>
      </c>
      <c r="S60" s="335" t="str">
        <f>IF(Analiza!Q$83="","",Analiza!Q$83)</f>
        <v>Faza oper.</v>
      </c>
      <c r="T60" s="335" t="str">
        <f>IF(Analiza!R$83="","",Analiza!R$83)</f>
        <v>Faza oper.</v>
      </c>
      <c r="U60" s="335" t="str">
        <f>IF(Analiza!S$83="","",Analiza!S$83)</f>
        <v>Faza oper.</v>
      </c>
      <c r="V60" s="335" t="str">
        <f>IF(Analiza!T$83="","",Analiza!T$83)</f>
        <v>Faza oper.</v>
      </c>
      <c r="W60" s="335" t="str">
        <f>IF(Analiza!U$83="","",Analiza!U$83)</f>
        <v>Faza oper.</v>
      </c>
      <c r="X60" s="335" t="str">
        <f>IF(Analiza!V$83="","",Analiza!V$83)</f>
        <v>Faza oper.</v>
      </c>
      <c r="Y60" s="335" t="str">
        <f>IF(Analiza!W$83="","",Analiza!W$83)</f>
        <v>Faza oper.</v>
      </c>
      <c r="Z60" s="335" t="str">
        <f>IF(Analiza!X$83="","",Analiza!X$83)</f>
        <v>Faza oper.</v>
      </c>
      <c r="AA60" s="335" t="str">
        <f>IF(Analiza!Y$83="","",Analiza!Y$83)</f>
        <v>Faza oper.</v>
      </c>
      <c r="AB60" s="335" t="str">
        <f>IF(Analiza!Z$83="","",Analiza!Z$83)</f>
        <v>Faza oper.</v>
      </c>
      <c r="AC60" s="335" t="str">
        <f>IF(Analiza!AA$83="","",Analiza!AA$83)</f>
        <v>Faza oper.</v>
      </c>
      <c r="AD60" s="335" t="str">
        <f>IF(Analiza!AB$83="","",Analiza!AB$83)</f>
        <v>Faza oper.</v>
      </c>
      <c r="AE60" s="335" t="str">
        <f>IF(Analiza!AC$83="","",Analiza!AC$83)</f>
        <v>Faza oper.</v>
      </c>
      <c r="AF60" s="335" t="str">
        <f>IF(Analiza!AD$83="","",Analiza!AD$83)</f>
        <v>Faza oper.</v>
      </c>
      <c r="AG60" s="335" t="str">
        <f>IF(Analiza!AE$83="","",Analiza!AE$83)</f>
        <v>Faza oper.</v>
      </c>
      <c r="AH60" s="335" t="str">
        <f>IF(Analiza!AF$83="","",Analiza!AF$83)</f>
        <v>Faza oper.</v>
      </c>
      <c r="AI60" s="335" t="str">
        <f>IF(Analiza!AG$83="","",Analiza!AG$83)</f>
        <v>Faza oper.</v>
      </c>
      <c r="AJ60" s="335" t="str">
        <f>IF(Analiza!AH$83="","",Analiza!AH$83)</f>
        <v>Faza oper.</v>
      </c>
      <c r="AK60" s="335" t="str">
        <f>IF(Analiza!AI$83="","",Analiza!AI$83)</f>
        <v>Faza oper.</v>
      </c>
      <c r="AL60" s="335" t="str">
        <f>IF(Analiza!AJ$83="","",Analiza!AJ$83)</f>
        <v>Faza oper.</v>
      </c>
    </row>
    <row r="61" spans="1:38" ht="15" customHeight="1" thickBot="1">
      <c r="A61" s="762"/>
      <c r="B61" s="749" t="s">
        <v>988</v>
      </c>
      <c r="C61" s="784"/>
      <c r="D61" s="800"/>
      <c r="E61" s="801"/>
      <c r="F61" s="801"/>
      <c r="G61" s="823"/>
      <c r="H61" s="796"/>
      <c r="I61" s="657">
        <f>IF(Analiza!G$84="","",Analiza!G$84)</f>
        <v>2021</v>
      </c>
      <c r="J61" s="657">
        <f>IF(Analiza!H$84="","",Analiza!H$84)</f>
        <v>2022</v>
      </c>
      <c r="K61" s="657">
        <f>IF(Analiza!I$84="","",Analiza!I$84)</f>
        <v>2023</v>
      </c>
      <c r="L61" s="657">
        <f>IF(Analiza!J$84="","",Analiza!J$84)</f>
        <v>2024</v>
      </c>
      <c r="M61" s="657">
        <f>IF(Analiza!K$84="","",Analiza!K$84)</f>
        <v>2025</v>
      </c>
      <c r="N61" s="657">
        <f>IF(Analiza!L$84="","",Analiza!L$84)</f>
        <v>2026</v>
      </c>
      <c r="O61" s="657">
        <f>IF(Analiza!M$84="","",Analiza!M$84)</f>
        <v>2027</v>
      </c>
      <c r="P61" s="657">
        <f>IF(Analiza!N$84="","",Analiza!N$84)</f>
        <v>2028</v>
      </c>
      <c r="Q61" s="657">
        <f>IF(Analiza!O$84="","",Analiza!O$84)</f>
        <v>2029</v>
      </c>
      <c r="R61" s="657">
        <f>IF(Analiza!P$84="","",Analiza!P$84)</f>
        <v>2030</v>
      </c>
      <c r="S61" s="657">
        <f>IF(Analiza!Q$84="","",Analiza!Q$84)</f>
        <v>2031</v>
      </c>
      <c r="T61" s="657">
        <f>IF(Analiza!R$84="","",Analiza!R$84)</f>
        <v>2032</v>
      </c>
      <c r="U61" s="657">
        <f>IF(Analiza!S$84="","",Analiza!S$84)</f>
        <v>2033</v>
      </c>
      <c r="V61" s="657">
        <f>IF(Analiza!T$84="","",Analiza!T$84)</f>
        <v>2034</v>
      </c>
      <c r="W61" s="657">
        <f>IF(Analiza!U$84="","",Analiza!U$84)</f>
        <v>2035</v>
      </c>
      <c r="X61" s="657">
        <f>IF(Analiza!V$84="","",Analiza!V$84)</f>
        <v>2036</v>
      </c>
      <c r="Y61" s="657">
        <f>IF(Analiza!W$84="","",Analiza!W$84)</f>
        <v>2037</v>
      </c>
      <c r="Z61" s="657">
        <f>IF(Analiza!X$84="","",Analiza!X$84)</f>
        <v>2038</v>
      </c>
      <c r="AA61" s="657">
        <f>IF(Analiza!Y$84="","",Analiza!Y$84)</f>
        <v>2039</v>
      </c>
      <c r="AB61" s="657">
        <f>IF(Analiza!Z$84="","",Analiza!Z$84)</f>
        <v>2040</v>
      </c>
      <c r="AC61" s="657">
        <f>IF(Analiza!AA$84="","",Analiza!AA$84)</f>
        <v>2041</v>
      </c>
      <c r="AD61" s="657">
        <f>IF(Analiza!AB$84="","",Analiza!AB$84)</f>
        <v>2042</v>
      </c>
      <c r="AE61" s="657">
        <f>IF(Analiza!AC$84="","",Analiza!AC$84)</f>
        <v>2043</v>
      </c>
      <c r="AF61" s="657">
        <f>IF(Analiza!AD$84="","",Analiza!AD$84)</f>
        <v>2044</v>
      </c>
      <c r="AG61" s="657">
        <f>IF(Analiza!AE$84="","",Analiza!AE$84)</f>
        <v>2045</v>
      </c>
      <c r="AH61" s="657">
        <f>IF(Analiza!AF$84="","",Analiza!AF$84)</f>
        <v>2046</v>
      </c>
      <c r="AI61" s="657">
        <f>IF(Analiza!AG$84="","",Analiza!AG$84)</f>
        <v>2047</v>
      </c>
      <c r="AJ61" s="657">
        <f>IF(Analiza!AH$84="","",Analiza!AH$84)</f>
        <v>2048</v>
      </c>
      <c r="AK61" s="657">
        <f>IF(Analiza!AI$84="","",Analiza!AI$84)</f>
        <v>2049</v>
      </c>
      <c r="AL61" s="657">
        <f>IF(Analiza!AJ$84="","",Analiza!AJ$84)</f>
        <v>2050</v>
      </c>
    </row>
    <row r="62" spans="1:38" ht="12" customHeight="1">
      <c r="A62" s="762"/>
      <c r="B62" s="750" t="s">
        <v>989</v>
      </c>
      <c r="C62" s="737" t="str">
        <f>IF(D62="","",1)</f>
        <v/>
      </c>
      <c r="D62" s="549"/>
      <c r="E62" s="550"/>
      <c r="F62" s="488"/>
      <c r="G62" s="489"/>
      <c r="H62" s="658" t="str">
        <f>IF(E62="","",IF(E62&lt;SUM(I62:AL62),"Za duża wartość w latach",IF(E62&gt;SUM(I62:AL62),"Za mała wartość w latach","")))</f>
        <v/>
      </c>
      <c r="I62" s="490"/>
      <c r="J62" s="491"/>
      <c r="K62" s="491"/>
      <c r="L62" s="491"/>
      <c r="M62" s="491"/>
      <c r="N62" s="491"/>
      <c r="O62" s="491"/>
      <c r="P62" s="491"/>
      <c r="Q62" s="491"/>
      <c r="R62" s="491"/>
      <c r="S62" s="491"/>
      <c r="T62" s="491"/>
      <c r="U62" s="491"/>
      <c r="V62" s="491"/>
      <c r="W62" s="491"/>
      <c r="X62" s="491"/>
      <c r="Y62" s="491"/>
      <c r="Z62" s="491"/>
      <c r="AA62" s="491"/>
      <c r="AB62" s="491"/>
      <c r="AC62" s="491"/>
      <c r="AD62" s="491"/>
      <c r="AE62" s="491"/>
      <c r="AF62" s="491"/>
      <c r="AG62" s="491"/>
      <c r="AH62" s="491"/>
      <c r="AI62" s="491"/>
      <c r="AJ62" s="491"/>
      <c r="AK62" s="491"/>
      <c r="AL62" s="492"/>
    </row>
    <row r="63" spans="1:38" ht="12.75" customHeight="1">
      <c r="A63" s="762"/>
      <c r="B63" s="750" t="s">
        <v>989</v>
      </c>
      <c r="C63" s="39" t="str">
        <f>IF(D63="","",C62+1)</f>
        <v/>
      </c>
      <c r="D63" s="551"/>
      <c r="E63" s="552"/>
      <c r="F63" s="493"/>
      <c r="G63" s="494"/>
      <c r="H63" s="659" t="str">
        <f t="shared" ref="H63:H81" si="5">IF(E63="","",IF(E63&lt;SUM(I63:AL63),"Za duża wartość w latach",IF(E63&gt;SUM(I63:AL63),"Za mała wartość w latach","")))</f>
        <v/>
      </c>
      <c r="I63" s="495"/>
      <c r="J63" s="496"/>
      <c r="K63" s="496"/>
      <c r="L63" s="496"/>
      <c r="M63" s="496"/>
      <c r="N63" s="496"/>
      <c r="O63" s="496"/>
      <c r="P63" s="496"/>
      <c r="Q63" s="496"/>
      <c r="R63" s="496"/>
      <c r="S63" s="496"/>
      <c r="T63" s="496"/>
      <c r="U63" s="496"/>
      <c r="V63" s="496"/>
      <c r="W63" s="496"/>
      <c r="X63" s="496"/>
      <c r="Y63" s="496"/>
      <c r="Z63" s="496"/>
      <c r="AA63" s="496"/>
      <c r="AB63" s="496"/>
      <c r="AC63" s="496"/>
      <c r="AD63" s="496"/>
      <c r="AE63" s="496"/>
      <c r="AF63" s="496"/>
      <c r="AG63" s="496"/>
      <c r="AH63" s="496"/>
      <c r="AI63" s="496"/>
      <c r="AJ63" s="496"/>
      <c r="AK63" s="496"/>
      <c r="AL63" s="497"/>
    </row>
    <row r="64" spans="1:38" ht="12.75" customHeight="1">
      <c r="A64" s="762"/>
      <c r="B64" s="750" t="s">
        <v>989</v>
      </c>
      <c r="C64" s="39" t="str">
        <f t="shared" ref="C64:C81" si="6">IF(D64="","",C63+1)</f>
        <v/>
      </c>
      <c r="D64" s="551"/>
      <c r="E64" s="552"/>
      <c r="F64" s="493"/>
      <c r="G64" s="494"/>
      <c r="H64" s="659" t="str">
        <f t="shared" si="5"/>
        <v/>
      </c>
      <c r="I64" s="495"/>
      <c r="J64" s="496"/>
      <c r="K64" s="496"/>
      <c r="L64" s="496"/>
      <c r="M64" s="496"/>
      <c r="N64" s="496"/>
      <c r="O64" s="496"/>
      <c r="P64" s="496"/>
      <c r="Q64" s="496"/>
      <c r="R64" s="496"/>
      <c r="S64" s="496"/>
      <c r="T64" s="496"/>
      <c r="U64" s="496"/>
      <c r="V64" s="496"/>
      <c r="W64" s="496"/>
      <c r="X64" s="496"/>
      <c r="Y64" s="496"/>
      <c r="Z64" s="496"/>
      <c r="AA64" s="496"/>
      <c r="AB64" s="496"/>
      <c r="AC64" s="496"/>
      <c r="AD64" s="496"/>
      <c r="AE64" s="496"/>
      <c r="AF64" s="496"/>
      <c r="AG64" s="496"/>
      <c r="AH64" s="496"/>
      <c r="AI64" s="496"/>
      <c r="AJ64" s="496"/>
      <c r="AK64" s="496"/>
      <c r="AL64" s="497"/>
    </row>
    <row r="65" spans="1:38" ht="12.75" customHeight="1">
      <c r="A65" s="762"/>
      <c r="B65" s="750" t="s">
        <v>989</v>
      </c>
      <c r="C65" s="39" t="str">
        <f t="shared" si="6"/>
        <v/>
      </c>
      <c r="D65" s="551"/>
      <c r="E65" s="552"/>
      <c r="F65" s="493"/>
      <c r="G65" s="494"/>
      <c r="H65" s="659" t="str">
        <f t="shared" si="5"/>
        <v/>
      </c>
      <c r="I65" s="495"/>
      <c r="J65" s="496"/>
      <c r="K65" s="496"/>
      <c r="L65" s="496"/>
      <c r="M65" s="496"/>
      <c r="N65" s="496"/>
      <c r="O65" s="496"/>
      <c r="P65" s="496"/>
      <c r="Q65" s="496"/>
      <c r="R65" s="496"/>
      <c r="S65" s="496"/>
      <c r="T65" s="496"/>
      <c r="U65" s="496"/>
      <c r="V65" s="496"/>
      <c r="W65" s="496"/>
      <c r="X65" s="496"/>
      <c r="Y65" s="496"/>
      <c r="Z65" s="496"/>
      <c r="AA65" s="496"/>
      <c r="AB65" s="496"/>
      <c r="AC65" s="496"/>
      <c r="AD65" s="496"/>
      <c r="AE65" s="496"/>
      <c r="AF65" s="496"/>
      <c r="AG65" s="496"/>
      <c r="AH65" s="496"/>
      <c r="AI65" s="496"/>
      <c r="AJ65" s="496"/>
      <c r="AK65" s="496"/>
      <c r="AL65" s="497"/>
    </row>
    <row r="66" spans="1:38" ht="12.75" customHeight="1">
      <c r="A66" s="762"/>
      <c r="B66" s="750" t="s">
        <v>989</v>
      </c>
      <c r="C66" s="39" t="str">
        <f t="shared" si="6"/>
        <v/>
      </c>
      <c r="D66" s="551"/>
      <c r="E66" s="552"/>
      <c r="F66" s="493"/>
      <c r="G66" s="494"/>
      <c r="H66" s="659" t="str">
        <f t="shared" si="5"/>
        <v/>
      </c>
      <c r="I66" s="495"/>
      <c r="J66" s="496"/>
      <c r="K66" s="496"/>
      <c r="L66" s="496"/>
      <c r="M66" s="496"/>
      <c r="N66" s="496"/>
      <c r="O66" s="496"/>
      <c r="P66" s="496"/>
      <c r="Q66" s="496"/>
      <c r="R66" s="496"/>
      <c r="S66" s="496"/>
      <c r="T66" s="496"/>
      <c r="U66" s="496"/>
      <c r="V66" s="496"/>
      <c r="W66" s="496"/>
      <c r="X66" s="496"/>
      <c r="Y66" s="496"/>
      <c r="Z66" s="496"/>
      <c r="AA66" s="496"/>
      <c r="AB66" s="496"/>
      <c r="AC66" s="496"/>
      <c r="AD66" s="496"/>
      <c r="AE66" s="496"/>
      <c r="AF66" s="496"/>
      <c r="AG66" s="496"/>
      <c r="AH66" s="496"/>
      <c r="AI66" s="496"/>
      <c r="AJ66" s="496"/>
      <c r="AK66" s="496"/>
      <c r="AL66" s="497"/>
    </row>
    <row r="67" spans="1:38" ht="12.75" customHeight="1">
      <c r="A67" s="762"/>
      <c r="B67" s="750" t="s">
        <v>989</v>
      </c>
      <c r="C67" s="39" t="str">
        <f t="shared" si="6"/>
        <v/>
      </c>
      <c r="D67" s="551"/>
      <c r="E67" s="552"/>
      <c r="F67" s="493"/>
      <c r="G67" s="494"/>
      <c r="H67" s="659" t="str">
        <f t="shared" si="5"/>
        <v/>
      </c>
      <c r="I67" s="495"/>
      <c r="J67" s="496"/>
      <c r="K67" s="496"/>
      <c r="L67" s="496"/>
      <c r="M67" s="496"/>
      <c r="N67" s="496"/>
      <c r="O67" s="496"/>
      <c r="P67" s="496"/>
      <c r="Q67" s="496"/>
      <c r="R67" s="496"/>
      <c r="S67" s="496"/>
      <c r="T67" s="496"/>
      <c r="U67" s="496"/>
      <c r="V67" s="496"/>
      <c r="W67" s="496"/>
      <c r="X67" s="496"/>
      <c r="Y67" s="496"/>
      <c r="Z67" s="496"/>
      <c r="AA67" s="496"/>
      <c r="AB67" s="496"/>
      <c r="AC67" s="496"/>
      <c r="AD67" s="496"/>
      <c r="AE67" s="496"/>
      <c r="AF67" s="496"/>
      <c r="AG67" s="496"/>
      <c r="AH67" s="496"/>
      <c r="AI67" s="496"/>
      <c r="AJ67" s="496"/>
      <c r="AK67" s="496"/>
      <c r="AL67" s="497"/>
    </row>
    <row r="68" spans="1:38" ht="12.75" customHeight="1">
      <c r="A68" s="762"/>
      <c r="B68" s="750" t="s">
        <v>989</v>
      </c>
      <c r="C68" s="39" t="str">
        <f t="shared" si="6"/>
        <v/>
      </c>
      <c r="D68" s="551"/>
      <c r="E68" s="552"/>
      <c r="F68" s="493"/>
      <c r="G68" s="494"/>
      <c r="H68" s="659" t="str">
        <f t="shared" si="5"/>
        <v/>
      </c>
      <c r="I68" s="495"/>
      <c r="J68" s="496"/>
      <c r="K68" s="496"/>
      <c r="L68" s="496"/>
      <c r="M68" s="496"/>
      <c r="N68" s="496"/>
      <c r="O68" s="496"/>
      <c r="P68" s="496"/>
      <c r="Q68" s="496"/>
      <c r="R68" s="496"/>
      <c r="S68" s="496"/>
      <c r="T68" s="496"/>
      <c r="U68" s="496"/>
      <c r="V68" s="496"/>
      <c r="W68" s="496"/>
      <c r="X68" s="496"/>
      <c r="Y68" s="496"/>
      <c r="Z68" s="496"/>
      <c r="AA68" s="496"/>
      <c r="AB68" s="496"/>
      <c r="AC68" s="496"/>
      <c r="AD68" s="496"/>
      <c r="AE68" s="496"/>
      <c r="AF68" s="496"/>
      <c r="AG68" s="496"/>
      <c r="AH68" s="496"/>
      <c r="AI68" s="496"/>
      <c r="AJ68" s="496"/>
      <c r="AK68" s="496"/>
      <c r="AL68" s="497"/>
    </row>
    <row r="69" spans="1:38" ht="12.75" customHeight="1">
      <c r="A69" s="762"/>
      <c r="B69" s="750" t="s">
        <v>989</v>
      </c>
      <c r="C69" s="39" t="str">
        <f t="shared" si="6"/>
        <v/>
      </c>
      <c r="D69" s="551"/>
      <c r="E69" s="552"/>
      <c r="F69" s="493"/>
      <c r="G69" s="494"/>
      <c r="H69" s="659" t="str">
        <f t="shared" si="5"/>
        <v/>
      </c>
      <c r="I69" s="495"/>
      <c r="J69" s="496"/>
      <c r="K69" s="496"/>
      <c r="L69" s="496"/>
      <c r="M69" s="496"/>
      <c r="N69" s="496"/>
      <c r="O69" s="496"/>
      <c r="P69" s="496"/>
      <c r="Q69" s="496"/>
      <c r="R69" s="496"/>
      <c r="S69" s="496"/>
      <c r="T69" s="496"/>
      <c r="U69" s="496"/>
      <c r="V69" s="496"/>
      <c r="W69" s="496"/>
      <c r="X69" s="496"/>
      <c r="Y69" s="496"/>
      <c r="Z69" s="496"/>
      <c r="AA69" s="496"/>
      <c r="AB69" s="496"/>
      <c r="AC69" s="496"/>
      <c r="AD69" s="496"/>
      <c r="AE69" s="496"/>
      <c r="AF69" s="496"/>
      <c r="AG69" s="496"/>
      <c r="AH69" s="496"/>
      <c r="AI69" s="496"/>
      <c r="AJ69" s="496"/>
      <c r="AK69" s="496"/>
      <c r="AL69" s="497"/>
    </row>
    <row r="70" spans="1:38" ht="12.75" customHeight="1">
      <c r="A70" s="762"/>
      <c r="B70" s="750" t="s">
        <v>989</v>
      </c>
      <c r="C70" s="39" t="str">
        <f t="shared" si="6"/>
        <v/>
      </c>
      <c r="D70" s="551"/>
      <c r="E70" s="552"/>
      <c r="F70" s="493"/>
      <c r="G70" s="494"/>
      <c r="H70" s="659" t="str">
        <f t="shared" si="5"/>
        <v/>
      </c>
      <c r="I70" s="495"/>
      <c r="J70" s="496"/>
      <c r="K70" s="496"/>
      <c r="L70" s="496"/>
      <c r="M70" s="496"/>
      <c r="N70" s="496"/>
      <c r="O70" s="496"/>
      <c r="P70" s="496"/>
      <c r="Q70" s="496"/>
      <c r="R70" s="496"/>
      <c r="S70" s="496"/>
      <c r="T70" s="496"/>
      <c r="U70" s="496"/>
      <c r="V70" s="496"/>
      <c r="W70" s="496"/>
      <c r="X70" s="496"/>
      <c r="Y70" s="496"/>
      <c r="Z70" s="496"/>
      <c r="AA70" s="496"/>
      <c r="AB70" s="496"/>
      <c r="AC70" s="496"/>
      <c r="AD70" s="496"/>
      <c r="AE70" s="496"/>
      <c r="AF70" s="496"/>
      <c r="AG70" s="496"/>
      <c r="AH70" s="496"/>
      <c r="AI70" s="496"/>
      <c r="AJ70" s="496"/>
      <c r="AK70" s="496"/>
      <c r="AL70" s="497"/>
    </row>
    <row r="71" spans="1:38" ht="12.75" customHeight="1">
      <c r="A71" s="762"/>
      <c r="B71" s="750" t="s">
        <v>989</v>
      </c>
      <c r="C71" s="39" t="str">
        <f t="shared" si="6"/>
        <v/>
      </c>
      <c r="D71" s="551"/>
      <c r="E71" s="552"/>
      <c r="F71" s="493"/>
      <c r="G71" s="494"/>
      <c r="H71" s="659" t="str">
        <f t="shared" si="5"/>
        <v/>
      </c>
      <c r="I71" s="495"/>
      <c r="J71" s="496"/>
      <c r="K71" s="496"/>
      <c r="L71" s="496"/>
      <c r="M71" s="496"/>
      <c r="N71" s="496"/>
      <c r="O71" s="496"/>
      <c r="P71" s="496"/>
      <c r="Q71" s="496"/>
      <c r="R71" s="496"/>
      <c r="S71" s="496"/>
      <c r="T71" s="496"/>
      <c r="U71" s="496"/>
      <c r="V71" s="496"/>
      <c r="W71" s="496"/>
      <c r="X71" s="496"/>
      <c r="Y71" s="496"/>
      <c r="Z71" s="496"/>
      <c r="AA71" s="496"/>
      <c r="AB71" s="496"/>
      <c r="AC71" s="496"/>
      <c r="AD71" s="496"/>
      <c r="AE71" s="496"/>
      <c r="AF71" s="496"/>
      <c r="AG71" s="496"/>
      <c r="AH71" s="496"/>
      <c r="AI71" s="496"/>
      <c r="AJ71" s="496"/>
      <c r="AK71" s="496"/>
      <c r="AL71" s="497"/>
    </row>
    <row r="72" spans="1:38" ht="12.75" customHeight="1">
      <c r="A72" s="762"/>
      <c r="B72" s="750" t="s">
        <v>989</v>
      </c>
      <c r="C72" s="39" t="str">
        <f t="shared" si="6"/>
        <v/>
      </c>
      <c r="D72" s="551"/>
      <c r="E72" s="552"/>
      <c r="F72" s="493"/>
      <c r="G72" s="494"/>
      <c r="H72" s="659" t="str">
        <f t="shared" si="5"/>
        <v/>
      </c>
      <c r="I72" s="495"/>
      <c r="J72" s="496"/>
      <c r="K72" s="496"/>
      <c r="L72" s="496"/>
      <c r="M72" s="496"/>
      <c r="N72" s="496"/>
      <c r="O72" s="496"/>
      <c r="P72" s="496"/>
      <c r="Q72" s="496"/>
      <c r="R72" s="496"/>
      <c r="S72" s="496"/>
      <c r="T72" s="496"/>
      <c r="U72" s="496"/>
      <c r="V72" s="496"/>
      <c r="W72" s="496"/>
      <c r="X72" s="496"/>
      <c r="Y72" s="496"/>
      <c r="Z72" s="496"/>
      <c r="AA72" s="496"/>
      <c r="AB72" s="496"/>
      <c r="AC72" s="496"/>
      <c r="AD72" s="496"/>
      <c r="AE72" s="496"/>
      <c r="AF72" s="496"/>
      <c r="AG72" s="496"/>
      <c r="AH72" s="496"/>
      <c r="AI72" s="496"/>
      <c r="AJ72" s="496"/>
      <c r="AK72" s="496"/>
      <c r="AL72" s="497"/>
    </row>
    <row r="73" spans="1:38" ht="12.75" customHeight="1">
      <c r="A73" s="762"/>
      <c r="B73" s="750" t="s">
        <v>989</v>
      </c>
      <c r="C73" s="39" t="str">
        <f t="shared" si="6"/>
        <v/>
      </c>
      <c r="D73" s="551"/>
      <c r="E73" s="552"/>
      <c r="F73" s="493"/>
      <c r="G73" s="494"/>
      <c r="H73" s="659" t="str">
        <f t="shared" si="5"/>
        <v/>
      </c>
      <c r="I73" s="495"/>
      <c r="J73" s="496"/>
      <c r="K73" s="496"/>
      <c r="L73" s="496"/>
      <c r="M73" s="496"/>
      <c r="N73" s="496"/>
      <c r="O73" s="496"/>
      <c r="P73" s="496"/>
      <c r="Q73" s="496"/>
      <c r="R73" s="496"/>
      <c r="S73" s="496"/>
      <c r="T73" s="496"/>
      <c r="U73" s="496"/>
      <c r="V73" s="496"/>
      <c r="W73" s="496"/>
      <c r="X73" s="496"/>
      <c r="Y73" s="496"/>
      <c r="Z73" s="496"/>
      <c r="AA73" s="496"/>
      <c r="AB73" s="496"/>
      <c r="AC73" s="496"/>
      <c r="AD73" s="496"/>
      <c r="AE73" s="496"/>
      <c r="AF73" s="496"/>
      <c r="AG73" s="496"/>
      <c r="AH73" s="496"/>
      <c r="AI73" s="496"/>
      <c r="AJ73" s="496"/>
      <c r="AK73" s="496"/>
      <c r="AL73" s="497"/>
    </row>
    <row r="74" spans="1:38" ht="12.75" customHeight="1">
      <c r="A74" s="762"/>
      <c r="B74" s="750" t="s">
        <v>989</v>
      </c>
      <c r="C74" s="39" t="str">
        <f t="shared" si="6"/>
        <v/>
      </c>
      <c r="D74" s="551"/>
      <c r="E74" s="552"/>
      <c r="F74" s="493"/>
      <c r="G74" s="494"/>
      <c r="H74" s="659" t="str">
        <f t="shared" si="5"/>
        <v/>
      </c>
      <c r="I74" s="495"/>
      <c r="J74" s="496"/>
      <c r="K74" s="496"/>
      <c r="L74" s="496"/>
      <c r="M74" s="496"/>
      <c r="N74" s="496"/>
      <c r="O74" s="496"/>
      <c r="P74" s="496"/>
      <c r="Q74" s="496"/>
      <c r="R74" s="496"/>
      <c r="S74" s="496"/>
      <c r="T74" s="496"/>
      <c r="U74" s="496"/>
      <c r="V74" s="496"/>
      <c r="W74" s="496"/>
      <c r="X74" s="496"/>
      <c r="Y74" s="496"/>
      <c r="Z74" s="496"/>
      <c r="AA74" s="496"/>
      <c r="AB74" s="496"/>
      <c r="AC74" s="496"/>
      <c r="AD74" s="496"/>
      <c r="AE74" s="496"/>
      <c r="AF74" s="496"/>
      <c r="AG74" s="496"/>
      <c r="AH74" s="496"/>
      <c r="AI74" s="496"/>
      <c r="AJ74" s="496"/>
      <c r="AK74" s="496"/>
      <c r="AL74" s="497"/>
    </row>
    <row r="75" spans="1:38" ht="12.75" customHeight="1">
      <c r="A75" s="762"/>
      <c r="B75" s="750" t="s">
        <v>989</v>
      </c>
      <c r="C75" s="39" t="str">
        <f t="shared" si="6"/>
        <v/>
      </c>
      <c r="D75" s="551"/>
      <c r="E75" s="552"/>
      <c r="F75" s="493"/>
      <c r="G75" s="494"/>
      <c r="H75" s="659" t="str">
        <f t="shared" si="5"/>
        <v/>
      </c>
      <c r="I75" s="495"/>
      <c r="J75" s="496"/>
      <c r="K75" s="496"/>
      <c r="L75" s="496"/>
      <c r="M75" s="496"/>
      <c r="N75" s="496"/>
      <c r="O75" s="496"/>
      <c r="P75" s="496"/>
      <c r="Q75" s="496"/>
      <c r="R75" s="496"/>
      <c r="S75" s="496"/>
      <c r="T75" s="496"/>
      <c r="U75" s="496"/>
      <c r="V75" s="496"/>
      <c r="W75" s="496"/>
      <c r="X75" s="496"/>
      <c r="Y75" s="496"/>
      <c r="Z75" s="496"/>
      <c r="AA75" s="496"/>
      <c r="AB75" s="496"/>
      <c r="AC75" s="496"/>
      <c r="AD75" s="496"/>
      <c r="AE75" s="496"/>
      <c r="AF75" s="496"/>
      <c r="AG75" s="496"/>
      <c r="AH75" s="496"/>
      <c r="AI75" s="496"/>
      <c r="AJ75" s="496"/>
      <c r="AK75" s="496"/>
      <c r="AL75" s="497"/>
    </row>
    <row r="76" spans="1:38" ht="12.75" customHeight="1">
      <c r="A76" s="762"/>
      <c r="B76" s="750" t="s">
        <v>989</v>
      </c>
      <c r="C76" s="39" t="str">
        <f t="shared" si="6"/>
        <v/>
      </c>
      <c r="D76" s="551"/>
      <c r="E76" s="552"/>
      <c r="F76" s="493"/>
      <c r="G76" s="494"/>
      <c r="H76" s="659" t="str">
        <f t="shared" si="5"/>
        <v/>
      </c>
      <c r="I76" s="495"/>
      <c r="J76" s="496"/>
      <c r="K76" s="496"/>
      <c r="L76" s="496"/>
      <c r="M76" s="496"/>
      <c r="N76" s="496"/>
      <c r="O76" s="496"/>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7"/>
    </row>
    <row r="77" spans="1:38" ht="12.75" customHeight="1">
      <c r="A77" s="762"/>
      <c r="B77" s="750" t="s">
        <v>989</v>
      </c>
      <c r="C77" s="39" t="str">
        <f t="shared" si="6"/>
        <v/>
      </c>
      <c r="D77" s="551"/>
      <c r="E77" s="552"/>
      <c r="F77" s="493"/>
      <c r="G77" s="494"/>
      <c r="H77" s="659" t="str">
        <f t="shared" si="5"/>
        <v/>
      </c>
      <c r="I77" s="495"/>
      <c r="J77" s="496"/>
      <c r="K77" s="496"/>
      <c r="L77" s="496"/>
      <c r="M77" s="496"/>
      <c r="N77" s="496"/>
      <c r="O77" s="496"/>
      <c r="P77" s="496"/>
      <c r="Q77" s="496"/>
      <c r="R77" s="496"/>
      <c r="S77" s="496"/>
      <c r="T77" s="496"/>
      <c r="U77" s="496"/>
      <c r="V77" s="496"/>
      <c r="W77" s="496"/>
      <c r="X77" s="496"/>
      <c r="Y77" s="496"/>
      <c r="Z77" s="496"/>
      <c r="AA77" s="496"/>
      <c r="AB77" s="496"/>
      <c r="AC77" s="496"/>
      <c r="AD77" s="496"/>
      <c r="AE77" s="496"/>
      <c r="AF77" s="496"/>
      <c r="AG77" s="496"/>
      <c r="AH77" s="496"/>
      <c r="AI77" s="496"/>
      <c r="AJ77" s="496"/>
      <c r="AK77" s="496"/>
      <c r="AL77" s="497"/>
    </row>
    <row r="78" spans="1:38" ht="12.75" customHeight="1">
      <c r="A78" s="762"/>
      <c r="B78" s="750" t="s">
        <v>989</v>
      </c>
      <c r="C78" s="39" t="str">
        <f t="shared" si="6"/>
        <v/>
      </c>
      <c r="D78" s="551"/>
      <c r="E78" s="552"/>
      <c r="F78" s="493"/>
      <c r="G78" s="494"/>
      <c r="H78" s="659" t="str">
        <f t="shared" si="5"/>
        <v/>
      </c>
      <c r="I78" s="495"/>
      <c r="J78" s="496"/>
      <c r="K78" s="496"/>
      <c r="L78" s="496"/>
      <c r="M78" s="496"/>
      <c r="N78" s="496"/>
      <c r="O78" s="496"/>
      <c r="P78" s="496"/>
      <c r="Q78" s="496"/>
      <c r="R78" s="496"/>
      <c r="S78" s="496"/>
      <c r="T78" s="496"/>
      <c r="U78" s="496"/>
      <c r="V78" s="496"/>
      <c r="W78" s="496"/>
      <c r="X78" s="496"/>
      <c r="Y78" s="496"/>
      <c r="Z78" s="496"/>
      <c r="AA78" s="496"/>
      <c r="AB78" s="496"/>
      <c r="AC78" s="496"/>
      <c r="AD78" s="496"/>
      <c r="AE78" s="496"/>
      <c r="AF78" s="496"/>
      <c r="AG78" s="496"/>
      <c r="AH78" s="496"/>
      <c r="AI78" s="496"/>
      <c r="AJ78" s="496"/>
      <c r="AK78" s="496"/>
      <c r="AL78" s="497"/>
    </row>
    <row r="79" spans="1:38" ht="12.75" customHeight="1">
      <c r="A79" s="762"/>
      <c r="B79" s="750" t="s">
        <v>989</v>
      </c>
      <c r="C79" s="39" t="str">
        <f t="shared" si="6"/>
        <v/>
      </c>
      <c r="D79" s="551"/>
      <c r="E79" s="552"/>
      <c r="F79" s="493"/>
      <c r="G79" s="494"/>
      <c r="H79" s="659" t="str">
        <f t="shared" si="5"/>
        <v/>
      </c>
      <c r="I79" s="495"/>
      <c r="J79" s="496"/>
      <c r="K79" s="496"/>
      <c r="L79" s="496"/>
      <c r="M79" s="496"/>
      <c r="N79" s="496"/>
      <c r="O79" s="496"/>
      <c r="P79" s="496"/>
      <c r="Q79" s="496"/>
      <c r="R79" s="496"/>
      <c r="S79" s="496"/>
      <c r="T79" s="496"/>
      <c r="U79" s="496"/>
      <c r="V79" s="496"/>
      <c r="W79" s="496"/>
      <c r="X79" s="496"/>
      <c r="Y79" s="496"/>
      <c r="Z79" s="496"/>
      <c r="AA79" s="496"/>
      <c r="AB79" s="496"/>
      <c r="AC79" s="496"/>
      <c r="AD79" s="496"/>
      <c r="AE79" s="496"/>
      <c r="AF79" s="496"/>
      <c r="AG79" s="496"/>
      <c r="AH79" s="496"/>
      <c r="AI79" s="496"/>
      <c r="AJ79" s="496"/>
      <c r="AK79" s="496"/>
      <c r="AL79" s="497"/>
    </row>
    <row r="80" spans="1:38" ht="12.75" customHeight="1">
      <c r="A80" s="762"/>
      <c r="B80" s="750" t="s">
        <v>989</v>
      </c>
      <c r="C80" s="39" t="str">
        <f t="shared" si="6"/>
        <v/>
      </c>
      <c r="D80" s="551"/>
      <c r="E80" s="552"/>
      <c r="F80" s="493"/>
      <c r="G80" s="494"/>
      <c r="H80" s="659" t="str">
        <f t="shared" si="5"/>
        <v/>
      </c>
      <c r="I80" s="495"/>
      <c r="J80" s="496"/>
      <c r="K80" s="496"/>
      <c r="L80" s="496"/>
      <c r="M80" s="496"/>
      <c r="N80" s="496"/>
      <c r="O80" s="496"/>
      <c r="P80" s="496"/>
      <c r="Q80" s="496"/>
      <c r="R80" s="496"/>
      <c r="S80" s="496"/>
      <c r="T80" s="496"/>
      <c r="U80" s="496"/>
      <c r="V80" s="496"/>
      <c r="W80" s="496"/>
      <c r="X80" s="496"/>
      <c r="Y80" s="496"/>
      <c r="Z80" s="496"/>
      <c r="AA80" s="496"/>
      <c r="AB80" s="496"/>
      <c r="AC80" s="496"/>
      <c r="AD80" s="496"/>
      <c r="AE80" s="496"/>
      <c r="AF80" s="496"/>
      <c r="AG80" s="496"/>
      <c r="AH80" s="496"/>
      <c r="AI80" s="496"/>
      <c r="AJ80" s="496"/>
      <c r="AK80" s="496"/>
      <c r="AL80" s="497"/>
    </row>
    <row r="81" spans="1:38" ht="13.5" customHeight="1" thickBot="1">
      <c r="A81" s="762"/>
      <c r="B81" s="750" t="s">
        <v>989</v>
      </c>
      <c r="C81" s="738" t="str">
        <f t="shared" si="6"/>
        <v/>
      </c>
      <c r="D81" s="553"/>
      <c r="E81" s="554"/>
      <c r="F81" s="498"/>
      <c r="G81" s="499"/>
      <c r="H81" s="660" t="str">
        <f t="shared" si="5"/>
        <v/>
      </c>
      <c r="I81" s="500"/>
      <c r="J81" s="501"/>
      <c r="K81" s="501"/>
      <c r="L81" s="501"/>
      <c r="M81" s="501"/>
      <c r="N81" s="501"/>
      <c r="O81" s="501"/>
      <c r="P81" s="501"/>
      <c r="Q81" s="501"/>
      <c r="R81" s="501"/>
      <c r="S81" s="501"/>
      <c r="T81" s="501"/>
      <c r="U81" s="501"/>
      <c r="V81" s="501"/>
      <c r="W81" s="501"/>
      <c r="X81" s="501"/>
      <c r="Y81" s="501"/>
      <c r="Z81" s="501"/>
      <c r="AA81" s="501"/>
      <c r="AB81" s="501"/>
      <c r="AC81" s="501"/>
      <c r="AD81" s="501"/>
      <c r="AE81" s="501"/>
      <c r="AF81" s="501"/>
      <c r="AG81" s="501"/>
      <c r="AH81" s="501"/>
      <c r="AI81" s="501"/>
      <c r="AJ81" s="501"/>
      <c r="AK81" s="501"/>
      <c r="AL81" s="502"/>
    </row>
    <row r="82" spans="1:38" ht="24">
      <c r="A82" s="762"/>
      <c r="B82" s="749" t="s">
        <v>988</v>
      </c>
      <c r="C82" s="803" t="s">
        <v>124</v>
      </c>
      <c r="D82" s="805" t="s">
        <v>159</v>
      </c>
      <c r="E82" s="806" t="s">
        <v>93</v>
      </c>
      <c r="F82" s="806" t="s">
        <v>60</v>
      </c>
      <c r="G82" s="824" t="s">
        <v>94</v>
      </c>
      <c r="H82" s="793" t="s">
        <v>111</v>
      </c>
      <c r="I82" s="661" t="str">
        <f>IF(Analiza!G$83="","",Analiza!G$83)</f>
        <v>Faza oper.</v>
      </c>
      <c r="J82" s="661" t="str">
        <f>IF(Analiza!H$83="","",Analiza!H$83)</f>
        <v>Faza oper.</v>
      </c>
      <c r="K82" s="661" t="str">
        <f>IF(Analiza!I$83="","",Analiza!I$83)</f>
        <v>Faza oper.</v>
      </c>
      <c r="L82" s="661" t="str">
        <f>IF(Analiza!J$83="","",Analiza!J$83)</f>
        <v>Faza oper.</v>
      </c>
      <c r="M82" s="661" t="str">
        <f>IF(Analiza!K$83="","",Analiza!K$83)</f>
        <v>Faza oper.</v>
      </c>
      <c r="N82" s="661" t="str">
        <f>IF(Analiza!L$83="","",Analiza!L$83)</f>
        <v>Faza oper.</v>
      </c>
      <c r="O82" s="661" t="str">
        <f>IF(Analiza!M$83="","",Analiza!M$83)</f>
        <v>Faza oper.</v>
      </c>
      <c r="P82" s="661" t="str">
        <f>IF(Analiza!N$83="","",Analiza!N$83)</f>
        <v>Faza oper.</v>
      </c>
      <c r="Q82" s="661" t="str">
        <f>IF(Analiza!O$83="","",Analiza!O$83)</f>
        <v>Faza oper.</v>
      </c>
      <c r="R82" s="661" t="str">
        <f>IF(Analiza!P$83="","",Analiza!P$83)</f>
        <v>Faza oper.</v>
      </c>
      <c r="S82" s="661" t="str">
        <f>IF(Analiza!Q$83="","",Analiza!Q$83)</f>
        <v>Faza oper.</v>
      </c>
      <c r="T82" s="661" t="str">
        <f>IF(Analiza!R$83="","",Analiza!R$83)</f>
        <v>Faza oper.</v>
      </c>
      <c r="U82" s="661" t="str">
        <f>IF(Analiza!S$83="","",Analiza!S$83)</f>
        <v>Faza oper.</v>
      </c>
      <c r="V82" s="661" t="str">
        <f>IF(Analiza!T$83="","",Analiza!T$83)</f>
        <v>Faza oper.</v>
      </c>
      <c r="W82" s="661" t="str">
        <f>IF(Analiza!U$83="","",Analiza!U$83)</f>
        <v>Faza oper.</v>
      </c>
      <c r="X82" s="661" t="str">
        <f>IF(Analiza!V$83="","",Analiza!V$83)</f>
        <v>Faza oper.</v>
      </c>
      <c r="Y82" s="661" t="str">
        <f>IF(Analiza!W$83="","",Analiza!W$83)</f>
        <v>Faza oper.</v>
      </c>
      <c r="Z82" s="661" t="str">
        <f>IF(Analiza!X$83="","",Analiza!X$83)</f>
        <v>Faza oper.</v>
      </c>
      <c r="AA82" s="661" t="str">
        <f>IF(Analiza!Y$83="","",Analiza!Y$83)</f>
        <v>Faza oper.</v>
      </c>
      <c r="AB82" s="661" t="str">
        <f>IF(Analiza!Z$83="","",Analiza!Z$83)</f>
        <v>Faza oper.</v>
      </c>
      <c r="AC82" s="661" t="str">
        <f>IF(Analiza!AA$83="","",Analiza!AA$83)</f>
        <v>Faza oper.</v>
      </c>
      <c r="AD82" s="661" t="str">
        <f>IF(Analiza!AB$83="","",Analiza!AB$83)</f>
        <v>Faza oper.</v>
      </c>
      <c r="AE82" s="661" t="str">
        <f>IF(Analiza!AC$83="","",Analiza!AC$83)</f>
        <v>Faza oper.</v>
      </c>
      <c r="AF82" s="661" t="str">
        <f>IF(Analiza!AD$83="","",Analiza!AD$83)</f>
        <v>Faza oper.</v>
      </c>
      <c r="AG82" s="661" t="str">
        <f>IF(Analiza!AE$83="","",Analiza!AE$83)</f>
        <v>Faza oper.</v>
      </c>
      <c r="AH82" s="661" t="str">
        <f>IF(Analiza!AF$83="","",Analiza!AF$83)</f>
        <v>Faza oper.</v>
      </c>
      <c r="AI82" s="661" t="str">
        <f>IF(Analiza!AG$83="","",Analiza!AG$83)</f>
        <v>Faza oper.</v>
      </c>
      <c r="AJ82" s="661" t="str">
        <f>IF(Analiza!AH$83="","",Analiza!AH$83)</f>
        <v>Faza oper.</v>
      </c>
      <c r="AK82" s="661" t="str">
        <f>IF(Analiza!AI$83="","",Analiza!AI$83)</f>
        <v>Faza oper.</v>
      </c>
      <c r="AL82" s="661" t="str">
        <f>IF(Analiza!AJ$83="","",Analiza!AJ$83)</f>
        <v>Faza oper.</v>
      </c>
    </row>
    <row r="83" spans="1:38" ht="15" customHeight="1" thickBot="1">
      <c r="A83" s="762"/>
      <c r="B83" s="749" t="s">
        <v>988</v>
      </c>
      <c r="C83" s="804"/>
      <c r="D83" s="805"/>
      <c r="E83" s="806"/>
      <c r="F83" s="806"/>
      <c r="G83" s="824"/>
      <c r="H83" s="794"/>
      <c r="I83" s="729">
        <f>IF(Analiza!G$84="","",Analiza!G$84)</f>
        <v>2021</v>
      </c>
      <c r="J83" s="729">
        <f>IF(Analiza!H$84="","",Analiza!H$84)</f>
        <v>2022</v>
      </c>
      <c r="K83" s="729">
        <f>IF(Analiza!I$84="","",Analiza!I$84)</f>
        <v>2023</v>
      </c>
      <c r="L83" s="729">
        <f>IF(Analiza!J$84="","",Analiza!J$84)</f>
        <v>2024</v>
      </c>
      <c r="M83" s="729">
        <f>IF(Analiza!K$84="","",Analiza!K$84)</f>
        <v>2025</v>
      </c>
      <c r="N83" s="729">
        <f>IF(Analiza!L$84="","",Analiza!L$84)</f>
        <v>2026</v>
      </c>
      <c r="O83" s="729">
        <f>IF(Analiza!M$84="","",Analiza!M$84)</f>
        <v>2027</v>
      </c>
      <c r="P83" s="729">
        <f>IF(Analiza!N$84="","",Analiza!N$84)</f>
        <v>2028</v>
      </c>
      <c r="Q83" s="729">
        <f>IF(Analiza!O$84="","",Analiza!O$84)</f>
        <v>2029</v>
      </c>
      <c r="R83" s="729">
        <f>IF(Analiza!P$84="","",Analiza!P$84)</f>
        <v>2030</v>
      </c>
      <c r="S83" s="729">
        <f>IF(Analiza!Q$84="","",Analiza!Q$84)</f>
        <v>2031</v>
      </c>
      <c r="T83" s="729">
        <f>IF(Analiza!R$84="","",Analiza!R$84)</f>
        <v>2032</v>
      </c>
      <c r="U83" s="729">
        <f>IF(Analiza!S$84="","",Analiza!S$84)</f>
        <v>2033</v>
      </c>
      <c r="V83" s="729">
        <f>IF(Analiza!T$84="","",Analiza!T$84)</f>
        <v>2034</v>
      </c>
      <c r="W83" s="729">
        <f>IF(Analiza!U$84="","",Analiza!U$84)</f>
        <v>2035</v>
      </c>
      <c r="X83" s="729">
        <f>IF(Analiza!V$84="","",Analiza!V$84)</f>
        <v>2036</v>
      </c>
      <c r="Y83" s="729">
        <f>IF(Analiza!W$84="","",Analiza!W$84)</f>
        <v>2037</v>
      </c>
      <c r="Z83" s="729">
        <f>IF(Analiza!X$84="","",Analiza!X$84)</f>
        <v>2038</v>
      </c>
      <c r="AA83" s="729">
        <f>IF(Analiza!Y$84="","",Analiza!Y$84)</f>
        <v>2039</v>
      </c>
      <c r="AB83" s="729">
        <f>IF(Analiza!Z$84="","",Analiza!Z$84)</f>
        <v>2040</v>
      </c>
      <c r="AC83" s="729">
        <f>IF(Analiza!AA$84="","",Analiza!AA$84)</f>
        <v>2041</v>
      </c>
      <c r="AD83" s="729">
        <f>IF(Analiza!AB$84="","",Analiza!AB$84)</f>
        <v>2042</v>
      </c>
      <c r="AE83" s="729">
        <f>IF(Analiza!AC$84="","",Analiza!AC$84)</f>
        <v>2043</v>
      </c>
      <c r="AF83" s="729">
        <f>IF(Analiza!AD$84="","",Analiza!AD$84)</f>
        <v>2044</v>
      </c>
      <c r="AG83" s="729">
        <f>IF(Analiza!AE$84="","",Analiza!AE$84)</f>
        <v>2045</v>
      </c>
      <c r="AH83" s="729">
        <f>IF(Analiza!AF$84="","",Analiza!AF$84)</f>
        <v>2046</v>
      </c>
      <c r="AI83" s="729">
        <f>IF(Analiza!AG$84="","",Analiza!AG$84)</f>
        <v>2047</v>
      </c>
      <c r="AJ83" s="729">
        <f>IF(Analiza!AH$84="","",Analiza!AH$84)</f>
        <v>2048</v>
      </c>
      <c r="AK83" s="729">
        <f>IF(Analiza!AI$84="","",Analiza!AI$84)</f>
        <v>2049</v>
      </c>
      <c r="AL83" s="729">
        <f>IF(Analiza!AJ$84="","",Analiza!AJ$84)</f>
        <v>2050</v>
      </c>
    </row>
    <row r="84" spans="1:38" ht="12.75" customHeight="1">
      <c r="A84" s="762"/>
      <c r="B84" s="750" t="s">
        <v>989</v>
      </c>
      <c r="C84" s="737" t="str">
        <f>IF(D84="","",1)</f>
        <v/>
      </c>
      <c r="D84" s="549"/>
      <c r="E84" s="550"/>
      <c r="F84" s="488"/>
      <c r="G84" s="489"/>
      <c r="H84" s="658" t="str">
        <f t="shared" ref="H84:H103" si="7">IF(E84="","",IF(E84&lt;SUM(I84:AL84),"Za duża wartość w latach",IF(E84&gt;SUM(I84:AL84),"Za mała wartość w latach","")))</f>
        <v/>
      </c>
      <c r="I84" s="490"/>
      <c r="J84" s="491"/>
      <c r="K84" s="491"/>
      <c r="L84" s="491"/>
      <c r="M84" s="491"/>
      <c r="N84" s="491"/>
      <c r="O84" s="491"/>
      <c r="P84" s="491"/>
      <c r="Q84" s="491"/>
      <c r="R84" s="491"/>
      <c r="S84" s="491"/>
      <c r="T84" s="491"/>
      <c r="U84" s="491"/>
      <c r="V84" s="491"/>
      <c r="W84" s="491"/>
      <c r="X84" s="491"/>
      <c r="Y84" s="491"/>
      <c r="Z84" s="491"/>
      <c r="AA84" s="491"/>
      <c r="AB84" s="491"/>
      <c r="AC84" s="491"/>
      <c r="AD84" s="491"/>
      <c r="AE84" s="491"/>
      <c r="AF84" s="491"/>
      <c r="AG84" s="491"/>
      <c r="AH84" s="491"/>
      <c r="AI84" s="491"/>
      <c r="AJ84" s="491"/>
      <c r="AK84" s="491"/>
      <c r="AL84" s="492"/>
    </row>
    <row r="85" spans="1:38" ht="12.75" customHeight="1">
      <c r="A85" s="762"/>
      <c r="B85" s="750" t="s">
        <v>989</v>
      </c>
      <c r="C85" s="39" t="str">
        <f t="shared" ref="C85:C103" si="8">IF(D85="","",C84+1)</f>
        <v/>
      </c>
      <c r="D85" s="551"/>
      <c r="E85" s="552"/>
      <c r="F85" s="493"/>
      <c r="G85" s="494"/>
      <c r="H85" s="659" t="str">
        <f t="shared" si="7"/>
        <v/>
      </c>
      <c r="I85" s="495"/>
      <c r="J85" s="496"/>
      <c r="K85" s="496"/>
      <c r="L85" s="496"/>
      <c r="M85" s="496"/>
      <c r="N85" s="496"/>
      <c r="O85" s="496"/>
      <c r="P85" s="496"/>
      <c r="Q85" s="496"/>
      <c r="R85" s="496"/>
      <c r="S85" s="496"/>
      <c r="T85" s="496"/>
      <c r="U85" s="496"/>
      <c r="V85" s="496"/>
      <c r="W85" s="496"/>
      <c r="X85" s="496"/>
      <c r="Y85" s="496"/>
      <c r="Z85" s="496"/>
      <c r="AA85" s="496"/>
      <c r="AB85" s="496"/>
      <c r="AC85" s="496"/>
      <c r="AD85" s="496"/>
      <c r="AE85" s="496"/>
      <c r="AF85" s="496"/>
      <c r="AG85" s="496"/>
      <c r="AH85" s="496"/>
      <c r="AI85" s="496"/>
      <c r="AJ85" s="496"/>
      <c r="AK85" s="496"/>
      <c r="AL85" s="497"/>
    </row>
    <row r="86" spans="1:38" ht="12.75" customHeight="1">
      <c r="A86" s="762"/>
      <c r="B86" s="750" t="s">
        <v>989</v>
      </c>
      <c r="C86" s="39" t="str">
        <f t="shared" si="8"/>
        <v/>
      </c>
      <c r="D86" s="551"/>
      <c r="E86" s="552"/>
      <c r="F86" s="493"/>
      <c r="G86" s="494"/>
      <c r="H86" s="659" t="str">
        <f t="shared" si="7"/>
        <v/>
      </c>
      <c r="I86" s="495"/>
      <c r="J86" s="496"/>
      <c r="K86" s="496"/>
      <c r="L86" s="496"/>
      <c r="M86" s="496"/>
      <c r="N86" s="496"/>
      <c r="O86" s="496"/>
      <c r="P86" s="496"/>
      <c r="Q86" s="496"/>
      <c r="R86" s="496"/>
      <c r="S86" s="496"/>
      <c r="T86" s="496"/>
      <c r="U86" s="496"/>
      <c r="V86" s="496"/>
      <c r="W86" s="496"/>
      <c r="X86" s="496"/>
      <c r="Y86" s="496"/>
      <c r="Z86" s="496"/>
      <c r="AA86" s="496"/>
      <c r="AB86" s="496"/>
      <c r="AC86" s="496"/>
      <c r="AD86" s="496"/>
      <c r="AE86" s="496"/>
      <c r="AF86" s="496"/>
      <c r="AG86" s="496"/>
      <c r="AH86" s="496"/>
      <c r="AI86" s="496"/>
      <c r="AJ86" s="496"/>
      <c r="AK86" s="496"/>
      <c r="AL86" s="497"/>
    </row>
    <row r="87" spans="1:38" ht="12.75" customHeight="1">
      <c r="A87" s="762"/>
      <c r="B87" s="750" t="s">
        <v>989</v>
      </c>
      <c r="C87" s="39" t="str">
        <f t="shared" si="8"/>
        <v/>
      </c>
      <c r="D87" s="551"/>
      <c r="E87" s="552"/>
      <c r="F87" s="493"/>
      <c r="G87" s="494"/>
      <c r="H87" s="659" t="str">
        <f t="shared" si="7"/>
        <v/>
      </c>
      <c r="I87" s="495"/>
      <c r="J87" s="496"/>
      <c r="K87" s="496"/>
      <c r="L87" s="496"/>
      <c r="M87" s="496"/>
      <c r="N87" s="496"/>
      <c r="O87" s="496"/>
      <c r="P87" s="496"/>
      <c r="Q87" s="496"/>
      <c r="R87" s="496"/>
      <c r="S87" s="496"/>
      <c r="T87" s="496"/>
      <c r="U87" s="496"/>
      <c r="V87" s="496"/>
      <c r="W87" s="496"/>
      <c r="X87" s="496"/>
      <c r="Y87" s="496"/>
      <c r="Z87" s="496"/>
      <c r="AA87" s="496"/>
      <c r="AB87" s="496"/>
      <c r="AC87" s="496"/>
      <c r="AD87" s="496"/>
      <c r="AE87" s="496"/>
      <c r="AF87" s="496"/>
      <c r="AG87" s="496"/>
      <c r="AH87" s="496"/>
      <c r="AI87" s="496"/>
      <c r="AJ87" s="496"/>
      <c r="AK87" s="496"/>
      <c r="AL87" s="497"/>
    </row>
    <row r="88" spans="1:38" ht="12.75" customHeight="1">
      <c r="A88" s="762"/>
      <c r="B88" s="750" t="s">
        <v>989</v>
      </c>
      <c r="C88" s="39" t="str">
        <f t="shared" si="8"/>
        <v/>
      </c>
      <c r="D88" s="551"/>
      <c r="E88" s="555"/>
      <c r="F88" s="493"/>
      <c r="G88" s="494"/>
      <c r="H88" s="659" t="str">
        <f t="shared" si="7"/>
        <v/>
      </c>
      <c r="I88" s="495"/>
      <c r="J88" s="496"/>
      <c r="K88" s="496"/>
      <c r="L88" s="496"/>
      <c r="M88" s="496"/>
      <c r="N88" s="496"/>
      <c r="O88" s="496"/>
      <c r="P88" s="496"/>
      <c r="Q88" s="496"/>
      <c r="R88" s="496"/>
      <c r="S88" s="496"/>
      <c r="T88" s="496"/>
      <c r="U88" s="496"/>
      <c r="V88" s="496"/>
      <c r="W88" s="496"/>
      <c r="X88" s="496"/>
      <c r="Y88" s="496"/>
      <c r="Z88" s="496"/>
      <c r="AA88" s="496"/>
      <c r="AB88" s="496"/>
      <c r="AC88" s="496"/>
      <c r="AD88" s="496"/>
      <c r="AE88" s="496"/>
      <c r="AF88" s="496"/>
      <c r="AG88" s="496"/>
      <c r="AH88" s="496"/>
      <c r="AI88" s="496"/>
      <c r="AJ88" s="496"/>
      <c r="AK88" s="496"/>
      <c r="AL88" s="497"/>
    </row>
    <row r="89" spans="1:38" ht="12.75" customHeight="1">
      <c r="A89" s="762"/>
      <c r="B89" s="750" t="s">
        <v>989</v>
      </c>
      <c r="C89" s="39" t="str">
        <f t="shared" si="8"/>
        <v/>
      </c>
      <c r="D89" s="551"/>
      <c r="E89" s="555"/>
      <c r="F89" s="493"/>
      <c r="G89" s="494"/>
      <c r="H89" s="659" t="str">
        <f t="shared" si="7"/>
        <v/>
      </c>
      <c r="I89" s="495"/>
      <c r="J89" s="496"/>
      <c r="K89" s="496"/>
      <c r="L89" s="496"/>
      <c r="M89" s="496"/>
      <c r="N89" s="496"/>
      <c r="O89" s="496"/>
      <c r="P89" s="496"/>
      <c r="Q89" s="496"/>
      <c r="R89" s="496"/>
      <c r="S89" s="496"/>
      <c r="T89" s="496"/>
      <c r="U89" s="496"/>
      <c r="V89" s="496"/>
      <c r="W89" s="496"/>
      <c r="X89" s="496"/>
      <c r="Y89" s="496"/>
      <c r="Z89" s="496"/>
      <c r="AA89" s="496"/>
      <c r="AB89" s="496"/>
      <c r="AC89" s="496"/>
      <c r="AD89" s="496"/>
      <c r="AE89" s="496"/>
      <c r="AF89" s="496"/>
      <c r="AG89" s="496"/>
      <c r="AH89" s="496"/>
      <c r="AI89" s="496"/>
      <c r="AJ89" s="496"/>
      <c r="AK89" s="496"/>
      <c r="AL89" s="497"/>
    </row>
    <row r="90" spans="1:38" ht="12.75" customHeight="1">
      <c r="A90" s="762"/>
      <c r="B90" s="750" t="s">
        <v>989</v>
      </c>
      <c r="C90" s="39" t="str">
        <f t="shared" si="8"/>
        <v/>
      </c>
      <c r="D90" s="551"/>
      <c r="E90" s="555"/>
      <c r="F90" s="493"/>
      <c r="G90" s="494"/>
      <c r="H90" s="659" t="str">
        <f t="shared" si="7"/>
        <v/>
      </c>
      <c r="I90" s="495"/>
      <c r="J90" s="496"/>
      <c r="K90" s="496"/>
      <c r="L90" s="496"/>
      <c r="M90" s="496"/>
      <c r="N90" s="496"/>
      <c r="O90" s="496"/>
      <c r="P90" s="496"/>
      <c r="Q90" s="496"/>
      <c r="R90" s="496"/>
      <c r="S90" s="496"/>
      <c r="T90" s="496"/>
      <c r="U90" s="496"/>
      <c r="V90" s="496"/>
      <c r="W90" s="496"/>
      <c r="X90" s="496"/>
      <c r="Y90" s="496"/>
      <c r="Z90" s="496"/>
      <c r="AA90" s="496"/>
      <c r="AB90" s="496"/>
      <c r="AC90" s="496"/>
      <c r="AD90" s="496"/>
      <c r="AE90" s="496"/>
      <c r="AF90" s="496"/>
      <c r="AG90" s="496"/>
      <c r="AH90" s="496"/>
      <c r="AI90" s="496"/>
      <c r="AJ90" s="496"/>
      <c r="AK90" s="496"/>
      <c r="AL90" s="497"/>
    </row>
    <row r="91" spans="1:38" ht="12.75" customHeight="1">
      <c r="A91" s="762"/>
      <c r="B91" s="750" t="s">
        <v>989</v>
      </c>
      <c r="C91" s="39" t="str">
        <f t="shared" si="8"/>
        <v/>
      </c>
      <c r="D91" s="551"/>
      <c r="E91" s="555"/>
      <c r="F91" s="493"/>
      <c r="G91" s="494"/>
      <c r="H91" s="659" t="str">
        <f t="shared" si="7"/>
        <v/>
      </c>
      <c r="I91" s="495"/>
      <c r="J91" s="496"/>
      <c r="K91" s="496"/>
      <c r="L91" s="496"/>
      <c r="M91" s="496"/>
      <c r="N91" s="496"/>
      <c r="O91" s="496"/>
      <c r="P91" s="496"/>
      <c r="Q91" s="496"/>
      <c r="R91" s="496"/>
      <c r="S91" s="496"/>
      <c r="T91" s="496"/>
      <c r="U91" s="496"/>
      <c r="V91" s="496"/>
      <c r="W91" s="496"/>
      <c r="X91" s="496"/>
      <c r="Y91" s="496"/>
      <c r="Z91" s="496"/>
      <c r="AA91" s="496"/>
      <c r="AB91" s="496"/>
      <c r="AC91" s="496"/>
      <c r="AD91" s="496"/>
      <c r="AE91" s="496"/>
      <c r="AF91" s="496"/>
      <c r="AG91" s="496"/>
      <c r="AH91" s="496"/>
      <c r="AI91" s="496"/>
      <c r="AJ91" s="496"/>
      <c r="AK91" s="496"/>
      <c r="AL91" s="497"/>
    </row>
    <row r="92" spans="1:38" ht="12.75" customHeight="1">
      <c r="A92" s="762"/>
      <c r="B92" s="750" t="s">
        <v>989</v>
      </c>
      <c r="C92" s="39" t="str">
        <f t="shared" si="8"/>
        <v/>
      </c>
      <c r="D92" s="551"/>
      <c r="E92" s="555"/>
      <c r="F92" s="493"/>
      <c r="G92" s="494"/>
      <c r="H92" s="659" t="str">
        <f t="shared" si="7"/>
        <v/>
      </c>
      <c r="I92" s="495"/>
      <c r="J92" s="496"/>
      <c r="K92" s="496"/>
      <c r="L92" s="496"/>
      <c r="M92" s="496"/>
      <c r="N92" s="496"/>
      <c r="O92" s="496"/>
      <c r="P92" s="496"/>
      <c r="Q92" s="496"/>
      <c r="R92" s="496"/>
      <c r="S92" s="496"/>
      <c r="T92" s="496"/>
      <c r="U92" s="496"/>
      <c r="V92" s="496"/>
      <c r="W92" s="496"/>
      <c r="X92" s="496"/>
      <c r="Y92" s="496"/>
      <c r="Z92" s="496"/>
      <c r="AA92" s="496"/>
      <c r="AB92" s="496"/>
      <c r="AC92" s="496"/>
      <c r="AD92" s="496"/>
      <c r="AE92" s="496"/>
      <c r="AF92" s="496"/>
      <c r="AG92" s="496"/>
      <c r="AH92" s="496"/>
      <c r="AI92" s="496"/>
      <c r="AJ92" s="496"/>
      <c r="AK92" s="496"/>
      <c r="AL92" s="497"/>
    </row>
    <row r="93" spans="1:38" ht="12.75" customHeight="1">
      <c r="A93" s="762"/>
      <c r="B93" s="750" t="s">
        <v>989</v>
      </c>
      <c r="C93" s="39" t="str">
        <f t="shared" si="8"/>
        <v/>
      </c>
      <c r="D93" s="551"/>
      <c r="E93" s="555"/>
      <c r="F93" s="493"/>
      <c r="G93" s="494"/>
      <c r="H93" s="659" t="str">
        <f t="shared" si="7"/>
        <v/>
      </c>
      <c r="I93" s="495"/>
      <c r="J93" s="496"/>
      <c r="K93" s="496"/>
      <c r="L93" s="496"/>
      <c r="M93" s="496"/>
      <c r="N93" s="496"/>
      <c r="O93" s="496"/>
      <c r="P93" s="496"/>
      <c r="Q93" s="496"/>
      <c r="R93" s="496"/>
      <c r="S93" s="496"/>
      <c r="T93" s="496"/>
      <c r="U93" s="496"/>
      <c r="V93" s="496"/>
      <c r="W93" s="496"/>
      <c r="X93" s="496"/>
      <c r="Y93" s="496"/>
      <c r="Z93" s="496"/>
      <c r="AA93" s="496"/>
      <c r="AB93" s="496"/>
      <c r="AC93" s="496"/>
      <c r="AD93" s="496"/>
      <c r="AE93" s="496"/>
      <c r="AF93" s="496"/>
      <c r="AG93" s="496"/>
      <c r="AH93" s="496"/>
      <c r="AI93" s="496"/>
      <c r="AJ93" s="496"/>
      <c r="AK93" s="496"/>
      <c r="AL93" s="497"/>
    </row>
    <row r="94" spans="1:38" ht="12.75" customHeight="1">
      <c r="A94" s="762"/>
      <c r="B94" s="750" t="s">
        <v>989</v>
      </c>
      <c r="C94" s="39" t="str">
        <f t="shared" si="8"/>
        <v/>
      </c>
      <c r="D94" s="551"/>
      <c r="E94" s="555"/>
      <c r="F94" s="493"/>
      <c r="G94" s="494"/>
      <c r="H94" s="659" t="str">
        <f t="shared" si="7"/>
        <v/>
      </c>
      <c r="I94" s="495"/>
      <c r="J94" s="496"/>
      <c r="K94" s="496"/>
      <c r="L94" s="496"/>
      <c r="M94" s="496"/>
      <c r="N94" s="496"/>
      <c r="O94" s="496"/>
      <c r="P94" s="496"/>
      <c r="Q94" s="496"/>
      <c r="R94" s="496"/>
      <c r="S94" s="496"/>
      <c r="T94" s="496"/>
      <c r="U94" s="496"/>
      <c r="V94" s="496"/>
      <c r="W94" s="496"/>
      <c r="X94" s="496"/>
      <c r="Y94" s="496"/>
      <c r="Z94" s="496"/>
      <c r="AA94" s="496"/>
      <c r="AB94" s="496"/>
      <c r="AC94" s="496"/>
      <c r="AD94" s="496"/>
      <c r="AE94" s="496"/>
      <c r="AF94" s="496"/>
      <c r="AG94" s="496"/>
      <c r="AH94" s="496"/>
      <c r="AI94" s="496"/>
      <c r="AJ94" s="496"/>
      <c r="AK94" s="496"/>
      <c r="AL94" s="497"/>
    </row>
    <row r="95" spans="1:38" ht="12.75" customHeight="1">
      <c r="A95" s="762"/>
      <c r="B95" s="750" t="s">
        <v>989</v>
      </c>
      <c r="C95" s="39" t="str">
        <f t="shared" si="8"/>
        <v/>
      </c>
      <c r="D95" s="551"/>
      <c r="E95" s="555"/>
      <c r="F95" s="493"/>
      <c r="G95" s="494"/>
      <c r="H95" s="659" t="str">
        <f t="shared" si="7"/>
        <v/>
      </c>
      <c r="I95" s="495"/>
      <c r="J95" s="496"/>
      <c r="K95" s="496"/>
      <c r="L95" s="496"/>
      <c r="M95" s="496"/>
      <c r="N95" s="496"/>
      <c r="O95" s="496"/>
      <c r="P95" s="496"/>
      <c r="Q95" s="496"/>
      <c r="R95" s="496"/>
      <c r="S95" s="496"/>
      <c r="T95" s="496"/>
      <c r="U95" s="496"/>
      <c r="V95" s="496"/>
      <c r="W95" s="496"/>
      <c r="X95" s="496"/>
      <c r="Y95" s="496"/>
      <c r="Z95" s="496"/>
      <c r="AA95" s="496"/>
      <c r="AB95" s="496"/>
      <c r="AC95" s="496"/>
      <c r="AD95" s="496"/>
      <c r="AE95" s="496"/>
      <c r="AF95" s="496"/>
      <c r="AG95" s="496"/>
      <c r="AH95" s="496"/>
      <c r="AI95" s="496"/>
      <c r="AJ95" s="496"/>
      <c r="AK95" s="496"/>
      <c r="AL95" s="497"/>
    </row>
    <row r="96" spans="1:38" ht="12.75" customHeight="1">
      <c r="A96" s="762"/>
      <c r="B96" s="750" t="s">
        <v>989</v>
      </c>
      <c r="C96" s="39" t="str">
        <f t="shared" si="8"/>
        <v/>
      </c>
      <c r="D96" s="551"/>
      <c r="E96" s="555"/>
      <c r="F96" s="493"/>
      <c r="G96" s="494"/>
      <c r="H96" s="659" t="str">
        <f t="shared" si="7"/>
        <v/>
      </c>
      <c r="I96" s="495"/>
      <c r="J96" s="496"/>
      <c r="K96" s="496"/>
      <c r="L96" s="496"/>
      <c r="M96" s="496"/>
      <c r="N96" s="496"/>
      <c r="O96" s="496"/>
      <c r="P96" s="496"/>
      <c r="Q96" s="496"/>
      <c r="R96" s="496"/>
      <c r="S96" s="496"/>
      <c r="T96" s="496"/>
      <c r="U96" s="496"/>
      <c r="V96" s="496"/>
      <c r="W96" s="496"/>
      <c r="X96" s="496"/>
      <c r="Y96" s="496"/>
      <c r="Z96" s="496"/>
      <c r="AA96" s="496"/>
      <c r="AB96" s="496"/>
      <c r="AC96" s="496"/>
      <c r="AD96" s="496"/>
      <c r="AE96" s="496"/>
      <c r="AF96" s="496"/>
      <c r="AG96" s="496"/>
      <c r="AH96" s="496"/>
      <c r="AI96" s="496"/>
      <c r="AJ96" s="496"/>
      <c r="AK96" s="496"/>
      <c r="AL96" s="497"/>
    </row>
    <row r="97" spans="1:38" ht="12.75" customHeight="1">
      <c r="A97" s="762"/>
      <c r="B97" s="750" t="s">
        <v>989</v>
      </c>
      <c r="C97" s="39" t="str">
        <f t="shared" si="8"/>
        <v/>
      </c>
      <c r="D97" s="551"/>
      <c r="E97" s="555"/>
      <c r="F97" s="493"/>
      <c r="G97" s="494"/>
      <c r="H97" s="659" t="str">
        <f t="shared" si="7"/>
        <v/>
      </c>
      <c r="I97" s="495"/>
      <c r="J97" s="496"/>
      <c r="K97" s="496"/>
      <c r="L97" s="496"/>
      <c r="M97" s="496"/>
      <c r="N97" s="496"/>
      <c r="O97" s="496"/>
      <c r="P97" s="496"/>
      <c r="Q97" s="496"/>
      <c r="R97" s="496"/>
      <c r="S97" s="496"/>
      <c r="T97" s="496"/>
      <c r="U97" s="496"/>
      <c r="V97" s="496"/>
      <c r="W97" s="496"/>
      <c r="X97" s="496"/>
      <c r="Y97" s="496"/>
      <c r="Z97" s="496"/>
      <c r="AA97" s="496"/>
      <c r="AB97" s="496"/>
      <c r="AC97" s="496"/>
      <c r="AD97" s="496"/>
      <c r="AE97" s="496"/>
      <c r="AF97" s="496"/>
      <c r="AG97" s="496"/>
      <c r="AH97" s="496"/>
      <c r="AI97" s="496"/>
      <c r="AJ97" s="496"/>
      <c r="AK97" s="496"/>
      <c r="AL97" s="497"/>
    </row>
    <row r="98" spans="1:38" ht="12.75" customHeight="1">
      <c r="A98" s="762"/>
      <c r="B98" s="750" t="s">
        <v>989</v>
      </c>
      <c r="C98" s="39" t="str">
        <f t="shared" si="8"/>
        <v/>
      </c>
      <c r="D98" s="551"/>
      <c r="E98" s="555"/>
      <c r="F98" s="493"/>
      <c r="G98" s="494"/>
      <c r="H98" s="659" t="str">
        <f t="shared" si="7"/>
        <v/>
      </c>
      <c r="I98" s="495"/>
      <c r="J98" s="496"/>
      <c r="K98" s="496"/>
      <c r="L98" s="496"/>
      <c r="M98" s="496"/>
      <c r="N98" s="496"/>
      <c r="O98" s="496"/>
      <c r="P98" s="496"/>
      <c r="Q98" s="496"/>
      <c r="R98" s="496"/>
      <c r="S98" s="496"/>
      <c r="T98" s="496"/>
      <c r="U98" s="496"/>
      <c r="V98" s="496"/>
      <c r="W98" s="496"/>
      <c r="X98" s="496"/>
      <c r="Y98" s="496"/>
      <c r="Z98" s="496"/>
      <c r="AA98" s="496"/>
      <c r="AB98" s="496"/>
      <c r="AC98" s="496"/>
      <c r="AD98" s="496"/>
      <c r="AE98" s="496"/>
      <c r="AF98" s="496"/>
      <c r="AG98" s="496"/>
      <c r="AH98" s="496"/>
      <c r="AI98" s="496"/>
      <c r="AJ98" s="496"/>
      <c r="AK98" s="496"/>
      <c r="AL98" s="497"/>
    </row>
    <row r="99" spans="1:38" ht="12.75" customHeight="1">
      <c r="A99" s="762"/>
      <c r="B99" s="750" t="s">
        <v>989</v>
      </c>
      <c r="C99" s="39" t="str">
        <f t="shared" si="8"/>
        <v/>
      </c>
      <c r="D99" s="551"/>
      <c r="E99" s="555"/>
      <c r="F99" s="493"/>
      <c r="G99" s="494"/>
      <c r="H99" s="659" t="str">
        <f t="shared" si="7"/>
        <v/>
      </c>
      <c r="I99" s="495"/>
      <c r="J99" s="496"/>
      <c r="K99" s="496"/>
      <c r="L99" s="496"/>
      <c r="M99" s="496"/>
      <c r="N99" s="496"/>
      <c r="O99" s="496"/>
      <c r="P99" s="496"/>
      <c r="Q99" s="496"/>
      <c r="R99" s="496"/>
      <c r="S99" s="496"/>
      <c r="T99" s="496"/>
      <c r="U99" s="496"/>
      <c r="V99" s="496"/>
      <c r="W99" s="496"/>
      <c r="X99" s="496"/>
      <c r="Y99" s="496"/>
      <c r="Z99" s="496"/>
      <c r="AA99" s="496"/>
      <c r="AB99" s="496"/>
      <c r="AC99" s="496"/>
      <c r="AD99" s="496"/>
      <c r="AE99" s="496"/>
      <c r="AF99" s="496"/>
      <c r="AG99" s="496"/>
      <c r="AH99" s="496"/>
      <c r="AI99" s="496"/>
      <c r="AJ99" s="496"/>
      <c r="AK99" s="496"/>
      <c r="AL99" s="497"/>
    </row>
    <row r="100" spans="1:38" ht="12.75" customHeight="1">
      <c r="A100" s="762"/>
      <c r="B100" s="750" t="s">
        <v>989</v>
      </c>
      <c r="C100" s="39" t="str">
        <f t="shared" si="8"/>
        <v/>
      </c>
      <c r="D100" s="551"/>
      <c r="E100" s="555"/>
      <c r="F100" s="493"/>
      <c r="G100" s="494"/>
      <c r="H100" s="659" t="str">
        <f t="shared" si="7"/>
        <v/>
      </c>
      <c r="I100" s="495"/>
      <c r="J100" s="496"/>
      <c r="K100" s="496"/>
      <c r="L100" s="496"/>
      <c r="M100" s="496"/>
      <c r="N100" s="496"/>
      <c r="O100" s="496"/>
      <c r="P100" s="496"/>
      <c r="Q100" s="496"/>
      <c r="R100" s="496"/>
      <c r="S100" s="496"/>
      <c r="T100" s="496"/>
      <c r="U100" s="496"/>
      <c r="V100" s="496"/>
      <c r="W100" s="496"/>
      <c r="X100" s="496"/>
      <c r="Y100" s="496"/>
      <c r="Z100" s="496"/>
      <c r="AA100" s="496"/>
      <c r="AB100" s="496"/>
      <c r="AC100" s="496"/>
      <c r="AD100" s="496"/>
      <c r="AE100" s="496"/>
      <c r="AF100" s="496"/>
      <c r="AG100" s="496"/>
      <c r="AH100" s="496"/>
      <c r="AI100" s="496"/>
      <c r="AJ100" s="496"/>
      <c r="AK100" s="496"/>
      <c r="AL100" s="497"/>
    </row>
    <row r="101" spans="1:38" ht="12.75" customHeight="1">
      <c r="A101" s="762"/>
      <c r="B101" s="750" t="s">
        <v>989</v>
      </c>
      <c r="C101" s="39" t="str">
        <f t="shared" si="8"/>
        <v/>
      </c>
      <c r="D101" s="551"/>
      <c r="E101" s="555"/>
      <c r="F101" s="493"/>
      <c r="G101" s="494"/>
      <c r="H101" s="659" t="str">
        <f t="shared" si="7"/>
        <v/>
      </c>
      <c r="I101" s="495"/>
      <c r="J101" s="496"/>
      <c r="K101" s="496"/>
      <c r="L101" s="496"/>
      <c r="M101" s="496"/>
      <c r="N101" s="496"/>
      <c r="O101" s="496"/>
      <c r="P101" s="496"/>
      <c r="Q101" s="496"/>
      <c r="R101" s="496"/>
      <c r="S101" s="496"/>
      <c r="T101" s="496"/>
      <c r="U101" s="496"/>
      <c r="V101" s="496"/>
      <c r="W101" s="496"/>
      <c r="X101" s="496"/>
      <c r="Y101" s="496"/>
      <c r="Z101" s="496"/>
      <c r="AA101" s="496"/>
      <c r="AB101" s="496"/>
      <c r="AC101" s="496"/>
      <c r="AD101" s="496"/>
      <c r="AE101" s="496"/>
      <c r="AF101" s="496"/>
      <c r="AG101" s="496"/>
      <c r="AH101" s="496"/>
      <c r="AI101" s="496"/>
      <c r="AJ101" s="496"/>
      <c r="AK101" s="496"/>
      <c r="AL101" s="497"/>
    </row>
    <row r="102" spans="1:38" ht="12.75" customHeight="1">
      <c r="A102" s="762"/>
      <c r="B102" s="750" t="s">
        <v>989</v>
      </c>
      <c r="C102" s="39" t="str">
        <f t="shared" si="8"/>
        <v/>
      </c>
      <c r="D102" s="551"/>
      <c r="E102" s="555"/>
      <c r="F102" s="493"/>
      <c r="G102" s="494"/>
      <c r="H102" s="659" t="str">
        <f t="shared" si="7"/>
        <v/>
      </c>
      <c r="I102" s="495"/>
      <c r="J102" s="496"/>
      <c r="K102" s="496"/>
      <c r="L102" s="496"/>
      <c r="M102" s="496"/>
      <c r="N102" s="496"/>
      <c r="O102" s="496"/>
      <c r="P102" s="496"/>
      <c r="Q102" s="496"/>
      <c r="R102" s="496"/>
      <c r="S102" s="496"/>
      <c r="T102" s="496"/>
      <c r="U102" s="496"/>
      <c r="V102" s="496"/>
      <c r="W102" s="496"/>
      <c r="X102" s="496"/>
      <c r="Y102" s="496"/>
      <c r="Z102" s="496"/>
      <c r="AA102" s="496"/>
      <c r="AB102" s="496"/>
      <c r="AC102" s="496"/>
      <c r="AD102" s="496"/>
      <c r="AE102" s="496"/>
      <c r="AF102" s="496"/>
      <c r="AG102" s="496"/>
      <c r="AH102" s="496"/>
      <c r="AI102" s="496"/>
      <c r="AJ102" s="496"/>
      <c r="AK102" s="496"/>
      <c r="AL102" s="497"/>
    </row>
    <row r="103" spans="1:38" ht="13.5" customHeight="1" thickBot="1">
      <c r="A103" s="762"/>
      <c r="B103" s="750" t="s">
        <v>989</v>
      </c>
      <c r="C103" s="39" t="str">
        <f t="shared" si="8"/>
        <v/>
      </c>
      <c r="D103" s="553"/>
      <c r="E103" s="556"/>
      <c r="F103" s="498"/>
      <c r="G103" s="499"/>
      <c r="H103" s="659" t="str">
        <f t="shared" si="7"/>
        <v/>
      </c>
      <c r="I103" s="500"/>
      <c r="J103" s="501"/>
      <c r="K103" s="501"/>
      <c r="L103" s="501"/>
      <c r="M103" s="501"/>
      <c r="N103" s="501"/>
      <c r="O103" s="501"/>
      <c r="P103" s="501"/>
      <c r="Q103" s="501"/>
      <c r="R103" s="501"/>
      <c r="S103" s="501"/>
      <c r="T103" s="501"/>
      <c r="U103" s="501"/>
      <c r="V103" s="501"/>
      <c r="W103" s="501"/>
      <c r="X103" s="501"/>
      <c r="Y103" s="501"/>
      <c r="Z103" s="501"/>
      <c r="AA103" s="501"/>
      <c r="AB103" s="501"/>
      <c r="AC103" s="501"/>
      <c r="AD103" s="501"/>
      <c r="AE103" s="501"/>
      <c r="AF103" s="501"/>
      <c r="AG103" s="501"/>
      <c r="AH103" s="501"/>
      <c r="AI103" s="501"/>
      <c r="AJ103" s="501"/>
      <c r="AK103" s="501"/>
      <c r="AL103" s="502"/>
    </row>
    <row r="104" spans="1:38" s="317" customFormat="1" ht="19.5" hidden="1" customHeight="1">
      <c r="A104" s="662" t="s">
        <v>120</v>
      </c>
      <c r="B104" s="750"/>
      <c r="C104" s="316"/>
      <c r="D104" s="387" t="s">
        <v>120</v>
      </c>
      <c r="E104" s="387"/>
      <c r="F104" s="387"/>
      <c r="G104" s="387"/>
      <c r="I104" s="387"/>
      <c r="J104" s="387"/>
      <c r="K104" s="387"/>
      <c r="L104" s="387"/>
      <c r="M104" s="387"/>
      <c r="N104" s="387"/>
      <c r="O104" s="387"/>
      <c r="P104" s="387"/>
      <c r="Q104" s="387"/>
      <c r="R104" s="387"/>
      <c r="S104" s="387"/>
      <c r="T104" s="387"/>
      <c r="U104" s="387"/>
      <c r="V104" s="387"/>
      <c r="W104" s="387"/>
      <c r="X104" s="387"/>
      <c r="Y104" s="387"/>
      <c r="Z104" s="387"/>
      <c r="AA104" s="387"/>
      <c r="AB104" s="387"/>
      <c r="AC104" s="387"/>
      <c r="AD104" s="387"/>
      <c r="AE104" s="387"/>
      <c r="AF104" s="387"/>
      <c r="AG104" s="387"/>
      <c r="AH104" s="387"/>
      <c r="AI104" s="387"/>
      <c r="AJ104" s="387"/>
      <c r="AK104" s="387"/>
      <c r="AL104" s="387"/>
    </row>
    <row r="105" spans="1:38" ht="11.25" hidden="1" customHeight="1">
      <c r="A105" s="810"/>
      <c r="C105" s="783" t="s">
        <v>122</v>
      </c>
      <c r="D105" s="785" t="s">
        <v>163</v>
      </c>
      <c r="E105" s="781" t="s">
        <v>161</v>
      </c>
      <c r="F105" s="787"/>
      <c r="G105" s="789"/>
      <c r="H105" s="781" t="s">
        <v>162</v>
      </c>
      <c r="I105" s="335" t="str">
        <f>IF(Analiza!G$83="","",Analiza!G$83)</f>
        <v>Faza oper.</v>
      </c>
      <c r="J105" s="335" t="str">
        <f>IF(Analiza!H$83="","",Analiza!H$83)</f>
        <v>Faza oper.</v>
      </c>
      <c r="K105" s="335" t="str">
        <f>IF(Analiza!I$83="","",Analiza!I$83)</f>
        <v>Faza oper.</v>
      </c>
      <c r="L105" s="335" t="str">
        <f>IF(Analiza!J$83="","",Analiza!J$83)</f>
        <v>Faza oper.</v>
      </c>
      <c r="M105" s="335" t="str">
        <f>IF(Analiza!K$83="","",Analiza!K$83)</f>
        <v>Faza oper.</v>
      </c>
      <c r="N105" s="335" t="str">
        <f>IF(Analiza!L$83="","",Analiza!L$83)</f>
        <v>Faza oper.</v>
      </c>
      <c r="O105" s="335" t="str">
        <f>IF(Analiza!M$83="","",Analiza!M$83)</f>
        <v>Faza oper.</v>
      </c>
      <c r="P105" s="335" t="str">
        <f>IF(Analiza!N$83="","",Analiza!N$83)</f>
        <v>Faza oper.</v>
      </c>
      <c r="Q105" s="335" t="str">
        <f>IF(Analiza!O$83="","",Analiza!O$83)</f>
        <v>Faza oper.</v>
      </c>
      <c r="R105" s="335" t="str">
        <f>IF(Analiza!P$83="","",Analiza!P$83)</f>
        <v>Faza oper.</v>
      </c>
      <c r="S105" s="335" t="str">
        <f>IF(Analiza!Q$83="","",Analiza!Q$83)</f>
        <v>Faza oper.</v>
      </c>
      <c r="T105" s="335" t="str">
        <f>IF(Analiza!R$83="","",Analiza!R$83)</f>
        <v>Faza oper.</v>
      </c>
      <c r="U105" s="335" t="str">
        <f>IF(Analiza!S$83="","",Analiza!S$83)</f>
        <v>Faza oper.</v>
      </c>
      <c r="V105" s="335" t="str">
        <f>IF(Analiza!T$83="","",Analiza!T$83)</f>
        <v>Faza oper.</v>
      </c>
      <c r="W105" s="335" t="str">
        <f>IF(Analiza!U$83="","",Analiza!U$83)</f>
        <v>Faza oper.</v>
      </c>
      <c r="X105" s="335" t="str">
        <f>IF(Analiza!V$83="","",Analiza!V$83)</f>
        <v>Faza oper.</v>
      </c>
      <c r="Y105" s="335" t="str">
        <f>IF(Analiza!W$83="","",Analiza!W$83)</f>
        <v>Faza oper.</v>
      </c>
      <c r="Z105" s="335" t="str">
        <f>IF(Analiza!X$83="","",Analiza!X$83)</f>
        <v>Faza oper.</v>
      </c>
      <c r="AA105" s="335" t="str">
        <f>IF(Analiza!Y$83="","",Analiza!Y$83)</f>
        <v>Faza oper.</v>
      </c>
      <c r="AB105" s="335" t="str">
        <f>IF(Analiza!Z$83="","",Analiza!Z$83)</f>
        <v>Faza oper.</v>
      </c>
      <c r="AC105" s="335" t="str">
        <f>IF(Analiza!AA$83="","",Analiza!AA$83)</f>
        <v>Faza oper.</v>
      </c>
      <c r="AD105" s="335" t="str">
        <f>IF(Analiza!AB$83="","",Analiza!AB$83)</f>
        <v>Faza oper.</v>
      </c>
      <c r="AE105" s="335" t="str">
        <f>IF(Analiza!AC$83="","",Analiza!AC$83)</f>
        <v>Faza oper.</v>
      </c>
      <c r="AF105" s="335" t="str">
        <f>IF(Analiza!AD$83="","",Analiza!AD$83)</f>
        <v>Faza oper.</v>
      </c>
      <c r="AG105" s="335" t="str">
        <f>IF(Analiza!AE$83="","",Analiza!AE$83)</f>
        <v>Faza oper.</v>
      </c>
      <c r="AH105" s="335" t="str">
        <f>IF(Analiza!AF$83="","",Analiza!AF$83)</f>
        <v>Faza oper.</v>
      </c>
      <c r="AI105" s="335" t="str">
        <f>IF(Analiza!AG$83="","",Analiza!AG$83)</f>
        <v>Faza oper.</v>
      </c>
      <c r="AJ105" s="335" t="str">
        <f>IF(Analiza!AH$83="","",Analiza!AH$83)</f>
        <v>Faza oper.</v>
      </c>
      <c r="AK105" s="335" t="str">
        <f>IF(Analiza!AI$83="","",Analiza!AI$83)</f>
        <v>Faza oper.</v>
      </c>
      <c r="AL105" s="335" t="str">
        <f>IF(Analiza!AJ$83="","",Analiza!AJ$83)</f>
        <v>Faza oper.</v>
      </c>
    </row>
    <row r="106" spans="1:38" ht="13.5" hidden="1" customHeight="1" thickBot="1">
      <c r="A106" s="811"/>
      <c r="C106" s="784"/>
      <c r="D106" s="786"/>
      <c r="E106" s="782"/>
      <c r="F106" s="788"/>
      <c r="G106" s="790"/>
      <c r="H106" s="782"/>
      <c r="I106" s="657">
        <f>IF(Analiza!G$84="","",Analiza!G$84)</f>
        <v>2021</v>
      </c>
      <c r="J106" s="657">
        <f>IF(Analiza!H$84="","",Analiza!H$84)</f>
        <v>2022</v>
      </c>
      <c r="K106" s="657">
        <f>IF(Analiza!I$84="","",Analiza!I$84)</f>
        <v>2023</v>
      </c>
      <c r="L106" s="657">
        <f>IF(Analiza!J$84="","",Analiza!J$84)</f>
        <v>2024</v>
      </c>
      <c r="M106" s="657">
        <f>IF(Analiza!K$84="","",Analiza!K$84)</f>
        <v>2025</v>
      </c>
      <c r="N106" s="657">
        <f>IF(Analiza!L$84="","",Analiza!L$84)</f>
        <v>2026</v>
      </c>
      <c r="O106" s="657">
        <f>IF(Analiza!M$84="","",Analiza!M$84)</f>
        <v>2027</v>
      </c>
      <c r="P106" s="657">
        <f>IF(Analiza!N$84="","",Analiza!N$84)</f>
        <v>2028</v>
      </c>
      <c r="Q106" s="657">
        <f>IF(Analiza!O$84="","",Analiza!O$84)</f>
        <v>2029</v>
      </c>
      <c r="R106" s="657">
        <f>IF(Analiza!P$84="","",Analiza!P$84)</f>
        <v>2030</v>
      </c>
      <c r="S106" s="657">
        <f>IF(Analiza!Q$84="","",Analiza!Q$84)</f>
        <v>2031</v>
      </c>
      <c r="T106" s="657">
        <f>IF(Analiza!R$84="","",Analiza!R$84)</f>
        <v>2032</v>
      </c>
      <c r="U106" s="657">
        <f>IF(Analiza!S$84="","",Analiza!S$84)</f>
        <v>2033</v>
      </c>
      <c r="V106" s="657">
        <f>IF(Analiza!T$84="","",Analiza!T$84)</f>
        <v>2034</v>
      </c>
      <c r="W106" s="657">
        <f>IF(Analiza!U$84="","",Analiza!U$84)</f>
        <v>2035</v>
      </c>
      <c r="X106" s="657">
        <f>IF(Analiza!V$84="","",Analiza!V$84)</f>
        <v>2036</v>
      </c>
      <c r="Y106" s="657">
        <f>IF(Analiza!W$84="","",Analiza!W$84)</f>
        <v>2037</v>
      </c>
      <c r="Z106" s="657">
        <f>IF(Analiza!X$84="","",Analiza!X$84)</f>
        <v>2038</v>
      </c>
      <c r="AA106" s="657">
        <f>IF(Analiza!Y$84="","",Analiza!Y$84)</f>
        <v>2039</v>
      </c>
      <c r="AB106" s="657">
        <f>IF(Analiza!Z$84="","",Analiza!Z$84)</f>
        <v>2040</v>
      </c>
      <c r="AC106" s="657">
        <f>IF(Analiza!AA$84="","",Analiza!AA$84)</f>
        <v>2041</v>
      </c>
      <c r="AD106" s="657">
        <f>IF(Analiza!AB$84="","",Analiza!AB$84)</f>
        <v>2042</v>
      </c>
      <c r="AE106" s="657">
        <f>IF(Analiza!AC$84="","",Analiza!AC$84)</f>
        <v>2043</v>
      </c>
      <c r="AF106" s="657">
        <f>IF(Analiza!AD$84="","",Analiza!AD$84)</f>
        <v>2044</v>
      </c>
      <c r="AG106" s="657">
        <f>IF(Analiza!AE$84="","",Analiza!AE$84)</f>
        <v>2045</v>
      </c>
      <c r="AH106" s="657">
        <f>IF(Analiza!AF$84="","",Analiza!AF$84)</f>
        <v>2046</v>
      </c>
      <c r="AI106" s="657">
        <f>IF(Analiza!AG$84="","",Analiza!AG$84)</f>
        <v>2047</v>
      </c>
      <c r="AJ106" s="657">
        <f>IF(Analiza!AH$84="","",Analiza!AH$84)</f>
        <v>2048</v>
      </c>
      <c r="AK106" s="657">
        <f>IF(Analiza!AI$84="","",Analiza!AI$84)</f>
        <v>2049</v>
      </c>
      <c r="AL106" s="657">
        <f>IF(Analiza!AJ$84="","",Analiza!AJ$84)</f>
        <v>2050</v>
      </c>
    </row>
    <row r="107" spans="1:38" ht="13.5" hidden="1" customHeight="1" thickBot="1">
      <c r="A107" s="812"/>
      <c r="C107" s="739">
        <v>1</v>
      </c>
      <c r="D107" s="663" t="s">
        <v>95</v>
      </c>
      <c r="E107" s="664">
        <f>Analiza!C130</f>
        <v>0</v>
      </c>
      <c r="F107" s="665" t="str">
        <f>IF(E107&gt;H107,"Przekroczona wartość rezerw","")</f>
        <v/>
      </c>
      <c r="G107" s="666"/>
      <c r="H107" s="667">
        <f>Analiza!F130</f>
        <v>0</v>
      </c>
      <c r="I107" s="668"/>
      <c r="J107" s="669"/>
      <c r="K107" s="669"/>
      <c r="L107" s="669"/>
      <c r="M107" s="669"/>
      <c r="N107" s="669"/>
      <c r="O107" s="669"/>
      <c r="P107" s="669"/>
      <c r="Q107" s="669"/>
      <c r="R107" s="669"/>
      <c r="S107" s="669"/>
      <c r="T107" s="669"/>
      <c r="U107" s="669"/>
      <c r="V107" s="669"/>
      <c r="W107" s="669"/>
      <c r="X107" s="669"/>
      <c r="Y107" s="669"/>
      <c r="Z107" s="669"/>
      <c r="AA107" s="669"/>
      <c r="AB107" s="669"/>
      <c r="AC107" s="669"/>
      <c r="AD107" s="669"/>
      <c r="AE107" s="669"/>
      <c r="AF107" s="669"/>
      <c r="AG107" s="669"/>
      <c r="AH107" s="669"/>
      <c r="AI107" s="669"/>
      <c r="AJ107" s="669"/>
      <c r="AK107" s="669"/>
      <c r="AL107" s="670"/>
    </row>
    <row r="108" spans="1:38" s="317" customFormat="1" ht="24">
      <c r="A108" s="608" t="s">
        <v>164</v>
      </c>
      <c r="B108" s="749" t="s">
        <v>988</v>
      </c>
      <c r="C108" s="316"/>
      <c r="D108" s="317" t="s">
        <v>164</v>
      </c>
      <c r="I108" s="387"/>
      <c r="J108" s="387"/>
      <c r="K108" s="387"/>
      <c r="L108" s="387"/>
      <c r="M108" s="387"/>
      <c r="N108" s="387"/>
      <c r="O108" s="387"/>
      <c r="P108" s="387"/>
      <c r="Q108" s="387"/>
      <c r="R108" s="387"/>
      <c r="S108" s="387"/>
      <c r="T108" s="387"/>
      <c r="U108" s="387"/>
      <c r="V108" s="387"/>
      <c r="W108" s="387"/>
      <c r="X108" s="387"/>
      <c r="Y108" s="387"/>
      <c r="Z108" s="387"/>
      <c r="AA108" s="387"/>
      <c r="AB108" s="387"/>
      <c r="AC108" s="387"/>
      <c r="AD108" s="387"/>
      <c r="AE108" s="387"/>
      <c r="AF108" s="387"/>
      <c r="AG108" s="387"/>
      <c r="AH108" s="387"/>
      <c r="AI108" s="387"/>
      <c r="AJ108" s="387"/>
      <c r="AK108" s="387"/>
      <c r="AL108" s="387"/>
    </row>
    <row r="109" spans="1:38" ht="24">
      <c r="A109" s="761" t="s">
        <v>1005</v>
      </c>
      <c r="B109" s="749" t="s">
        <v>988</v>
      </c>
      <c r="C109" s="783" t="s">
        <v>110</v>
      </c>
      <c r="D109" s="785" t="s">
        <v>117</v>
      </c>
      <c r="E109" s="781" t="s">
        <v>93</v>
      </c>
      <c r="F109" s="781" t="s">
        <v>60</v>
      </c>
      <c r="G109" s="791" t="s">
        <v>94</v>
      </c>
      <c r="H109" s="781" t="s">
        <v>8</v>
      </c>
      <c r="I109" s="335" t="str">
        <f>IF(Analiza!G$83="","",Analiza!G$83)</f>
        <v>Faza oper.</v>
      </c>
      <c r="J109" s="335" t="str">
        <f>IF(Analiza!H$83="","",Analiza!H$83)</f>
        <v>Faza oper.</v>
      </c>
      <c r="K109" s="335" t="str">
        <f>IF(Analiza!I$83="","",Analiza!I$83)</f>
        <v>Faza oper.</v>
      </c>
      <c r="L109" s="335" t="str">
        <f>IF(Analiza!J$83="","",Analiza!J$83)</f>
        <v>Faza oper.</v>
      </c>
      <c r="M109" s="335" t="str">
        <f>IF(Analiza!K$83="","",Analiza!K$83)</f>
        <v>Faza oper.</v>
      </c>
      <c r="N109" s="335" t="str">
        <f>IF(Analiza!L$83="","",Analiza!L$83)</f>
        <v>Faza oper.</v>
      </c>
      <c r="O109" s="335" t="str">
        <f>IF(Analiza!M$83="","",Analiza!M$83)</f>
        <v>Faza oper.</v>
      </c>
      <c r="P109" s="335" t="str">
        <f>IF(Analiza!N$83="","",Analiza!N$83)</f>
        <v>Faza oper.</v>
      </c>
      <c r="Q109" s="335" t="str">
        <f>IF(Analiza!O$83="","",Analiza!O$83)</f>
        <v>Faza oper.</v>
      </c>
      <c r="R109" s="335" t="str">
        <f>IF(Analiza!P$83="","",Analiza!P$83)</f>
        <v>Faza oper.</v>
      </c>
      <c r="S109" s="335" t="str">
        <f>IF(Analiza!Q$83="","",Analiza!Q$83)</f>
        <v>Faza oper.</v>
      </c>
      <c r="T109" s="335" t="str">
        <f>IF(Analiza!R$83="","",Analiza!R$83)</f>
        <v>Faza oper.</v>
      </c>
      <c r="U109" s="335" t="str">
        <f>IF(Analiza!S$83="","",Analiza!S$83)</f>
        <v>Faza oper.</v>
      </c>
      <c r="V109" s="335" t="str">
        <f>IF(Analiza!T$83="","",Analiza!T$83)</f>
        <v>Faza oper.</v>
      </c>
      <c r="W109" s="335" t="str">
        <f>IF(Analiza!U$83="","",Analiza!U$83)</f>
        <v>Faza oper.</v>
      </c>
      <c r="X109" s="335" t="str">
        <f>IF(Analiza!V$83="","",Analiza!V$83)</f>
        <v>Faza oper.</v>
      </c>
      <c r="Y109" s="335" t="str">
        <f>IF(Analiza!W$83="","",Analiza!W$83)</f>
        <v>Faza oper.</v>
      </c>
      <c r="Z109" s="335" t="str">
        <f>IF(Analiza!X$83="","",Analiza!X$83)</f>
        <v>Faza oper.</v>
      </c>
      <c r="AA109" s="335" t="str">
        <f>IF(Analiza!Y$83="","",Analiza!Y$83)</f>
        <v>Faza oper.</v>
      </c>
      <c r="AB109" s="335" t="str">
        <f>IF(Analiza!Z$83="","",Analiza!Z$83)</f>
        <v>Faza oper.</v>
      </c>
      <c r="AC109" s="335" t="str">
        <f>IF(Analiza!AA$83="","",Analiza!AA$83)</f>
        <v>Faza oper.</v>
      </c>
      <c r="AD109" s="335" t="str">
        <f>IF(Analiza!AB$83="","",Analiza!AB$83)</f>
        <v>Faza oper.</v>
      </c>
      <c r="AE109" s="335" t="str">
        <f>IF(Analiza!AC$83="","",Analiza!AC$83)</f>
        <v>Faza oper.</v>
      </c>
      <c r="AF109" s="335" t="str">
        <f>IF(Analiza!AD$83="","",Analiza!AD$83)</f>
        <v>Faza oper.</v>
      </c>
      <c r="AG109" s="335" t="str">
        <f>IF(Analiza!AE$83="","",Analiza!AE$83)</f>
        <v>Faza oper.</v>
      </c>
      <c r="AH109" s="335" t="str">
        <f>IF(Analiza!AF$83="","",Analiza!AF$83)</f>
        <v>Faza oper.</v>
      </c>
      <c r="AI109" s="335" t="str">
        <f>IF(Analiza!AG$83="","",Analiza!AG$83)</f>
        <v>Faza oper.</v>
      </c>
      <c r="AJ109" s="335" t="str">
        <f>IF(Analiza!AH$83="","",Analiza!AH$83)</f>
        <v>Faza oper.</v>
      </c>
      <c r="AK109" s="335" t="str">
        <f>IF(Analiza!AI$83="","",Analiza!AI$83)</f>
        <v>Faza oper.</v>
      </c>
      <c r="AL109" s="335" t="str">
        <f>IF(Analiza!AJ$83="","",Analiza!AJ$83)</f>
        <v>Faza oper.</v>
      </c>
    </row>
    <row r="110" spans="1:38" ht="15.75" customHeight="1">
      <c r="A110" s="764"/>
      <c r="B110" s="749" t="s">
        <v>988</v>
      </c>
      <c r="C110" s="784"/>
      <c r="D110" s="786"/>
      <c r="E110" s="782"/>
      <c r="F110" s="782"/>
      <c r="G110" s="792"/>
      <c r="H110" s="782"/>
      <c r="I110" s="335">
        <f>IF(Analiza!G$84="","",Analiza!G$84)</f>
        <v>2021</v>
      </c>
      <c r="J110" s="335">
        <f>IF(Analiza!H$84="","",Analiza!H$84)</f>
        <v>2022</v>
      </c>
      <c r="K110" s="335">
        <f>IF(Analiza!I$84="","",Analiza!I$84)</f>
        <v>2023</v>
      </c>
      <c r="L110" s="335">
        <f>IF(Analiza!J$84="","",Analiza!J$84)</f>
        <v>2024</v>
      </c>
      <c r="M110" s="335">
        <f>IF(Analiza!K$84="","",Analiza!K$84)</f>
        <v>2025</v>
      </c>
      <c r="N110" s="335">
        <f>IF(Analiza!L$84="","",Analiza!L$84)</f>
        <v>2026</v>
      </c>
      <c r="O110" s="335">
        <f>IF(Analiza!M$84="","",Analiza!M$84)</f>
        <v>2027</v>
      </c>
      <c r="P110" s="335">
        <f>IF(Analiza!N$84="","",Analiza!N$84)</f>
        <v>2028</v>
      </c>
      <c r="Q110" s="335">
        <f>IF(Analiza!O$84="","",Analiza!O$84)</f>
        <v>2029</v>
      </c>
      <c r="R110" s="335">
        <f>IF(Analiza!P$84="","",Analiza!P$84)</f>
        <v>2030</v>
      </c>
      <c r="S110" s="335">
        <f>IF(Analiza!Q$84="","",Analiza!Q$84)</f>
        <v>2031</v>
      </c>
      <c r="T110" s="335">
        <f>IF(Analiza!R$84="","",Analiza!R$84)</f>
        <v>2032</v>
      </c>
      <c r="U110" s="335">
        <f>IF(Analiza!S$84="","",Analiza!S$84)</f>
        <v>2033</v>
      </c>
      <c r="V110" s="335">
        <f>IF(Analiza!T$84="","",Analiza!T$84)</f>
        <v>2034</v>
      </c>
      <c r="W110" s="335">
        <f>IF(Analiza!U$84="","",Analiza!U$84)</f>
        <v>2035</v>
      </c>
      <c r="X110" s="335">
        <f>IF(Analiza!V$84="","",Analiza!V$84)</f>
        <v>2036</v>
      </c>
      <c r="Y110" s="335">
        <f>IF(Analiza!W$84="","",Analiza!W$84)</f>
        <v>2037</v>
      </c>
      <c r="Z110" s="335">
        <f>IF(Analiza!X$84="","",Analiza!X$84)</f>
        <v>2038</v>
      </c>
      <c r="AA110" s="335">
        <f>IF(Analiza!Y$84="","",Analiza!Y$84)</f>
        <v>2039</v>
      </c>
      <c r="AB110" s="335">
        <f>IF(Analiza!Z$84="","",Analiza!Z$84)</f>
        <v>2040</v>
      </c>
      <c r="AC110" s="335">
        <f>IF(Analiza!AA$84="","",Analiza!AA$84)</f>
        <v>2041</v>
      </c>
      <c r="AD110" s="335">
        <f>IF(Analiza!AB$84="","",Analiza!AB$84)</f>
        <v>2042</v>
      </c>
      <c r="AE110" s="335">
        <f>IF(Analiza!AC$84="","",Analiza!AC$84)</f>
        <v>2043</v>
      </c>
      <c r="AF110" s="335">
        <f>IF(Analiza!AD$84="","",Analiza!AD$84)</f>
        <v>2044</v>
      </c>
      <c r="AG110" s="335">
        <f>IF(Analiza!AE$84="","",Analiza!AE$84)</f>
        <v>2045</v>
      </c>
      <c r="AH110" s="335">
        <f>IF(Analiza!AF$84="","",Analiza!AF$84)</f>
        <v>2046</v>
      </c>
      <c r="AI110" s="335">
        <f>IF(Analiza!AG$84="","",Analiza!AG$84)</f>
        <v>2047</v>
      </c>
      <c r="AJ110" s="335">
        <f>IF(Analiza!AH$84="","",Analiza!AH$84)</f>
        <v>2048</v>
      </c>
      <c r="AK110" s="335">
        <f>IF(Analiza!AI$84="","",Analiza!AI$84)</f>
        <v>2049</v>
      </c>
      <c r="AL110" s="335">
        <f>IF(Analiza!AJ$84="","",Analiza!AJ$84)</f>
        <v>2050</v>
      </c>
    </row>
    <row r="111" spans="1:38" s="18" customFormat="1" ht="13.5" customHeight="1" thickBot="1">
      <c r="A111" s="764"/>
      <c r="B111" s="750" t="s">
        <v>989</v>
      </c>
      <c r="C111" s="740" t="s">
        <v>130</v>
      </c>
      <c r="D111" s="671" t="s">
        <v>165</v>
      </c>
      <c r="E111" s="672"/>
      <c r="F111" s="673"/>
      <c r="G111" s="673"/>
      <c r="H111" s="673"/>
      <c r="I111" s="674"/>
      <c r="J111" s="674"/>
      <c r="K111" s="674"/>
      <c r="L111" s="674"/>
      <c r="M111" s="674"/>
      <c r="N111" s="674"/>
      <c r="O111" s="674"/>
      <c r="P111" s="674"/>
      <c r="Q111" s="674"/>
      <c r="R111" s="674"/>
      <c r="S111" s="674"/>
      <c r="T111" s="674"/>
      <c r="U111" s="674"/>
      <c r="V111" s="674"/>
      <c r="W111" s="674"/>
      <c r="X111" s="674"/>
      <c r="Y111" s="674"/>
      <c r="Z111" s="674"/>
      <c r="AA111" s="674"/>
      <c r="AB111" s="674"/>
      <c r="AC111" s="674"/>
      <c r="AD111" s="674"/>
      <c r="AE111" s="674"/>
      <c r="AF111" s="674"/>
      <c r="AG111" s="674"/>
      <c r="AH111" s="674"/>
      <c r="AI111" s="674"/>
      <c r="AJ111" s="674"/>
      <c r="AK111" s="674"/>
      <c r="AL111" s="675"/>
    </row>
    <row r="112" spans="1:38" ht="12.75" customHeight="1">
      <c r="A112" s="764"/>
      <c r="B112" s="750" t="s">
        <v>989</v>
      </c>
      <c r="C112" s="741" t="str">
        <f>IF(C62="","",C62)</f>
        <v/>
      </c>
      <c r="D112" s="503" t="str">
        <f>IF(D62="","",D62)</f>
        <v/>
      </c>
      <c r="E112" s="504" t="str">
        <f>IF(SUM(I112:AL112)=0,"",SUM(I112:AL112))</f>
        <v/>
      </c>
      <c r="F112" s="505" t="str">
        <f t="shared" ref="F112:G127" si="9">IF(F62="","",F62)</f>
        <v/>
      </c>
      <c r="G112" s="506" t="str">
        <f t="shared" si="9"/>
        <v/>
      </c>
      <c r="H112" s="676" t="s">
        <v>8</v>
      </c>
      <c r="I112" s="507"/>
      <c r="J112" s="508"/>
      <c r="K112" s="508"/>
      <c r="L112" s="508"/>
      <c r="M112" s="508"/>
      <c r="N112" s="508"/>
      <c r="O112" s="508"/>
      <c r="P112" s="508"/>
      <c r="Q112" s="508"/>
      <c r="R112" s="508"/>
      <c r="S112" s="508"/>
      <c r="T112" s="508"/>
      <c r="U112" s="508"/>
      <c r="V112" s="508"/>
      <c r="W112" s="508"/>
      <c r="X112" s="508"/>
      <c r="Y112" s="508"/>
      <c r="Z112" s="508"/>
      <c r="AA112" s="508"/>
      <c r="AB112" s="508"/>
      <c r="AC112" s="508"/>
      <c r="AD112" s="508"/>
      <c r="AE112" s="508"/>
      <c r="AF112" s="508"/>
      <c r="AG112" s="508"/>
      <c r="AH112" s="508"/>
      <c r="AI112" s="508"/>
      <c r="AJ112" s="508"/>
      <c r="AK112" s="508"/>
      <c r="AL112" s="509"/>
    </row>
    <row r="113" spans="1:38" ht="12.75" customHeight="1">
      <c r="A113" s="764"/>
      <c r="B113" s="750" t="s">
        <v>989</v>
      </c>
      <c r="C113" s="742" t="str">
        <f t="shared" ref="C113:D128" si="10">IF(C63="","",C63)</f>
        <v/>
      </c>
      <c r="D113" s="510" t="str">
        <f>IF(D63="","",D63)</f>
        <v/>
      </c>
      <c r="E113" s="511" t="str">
        <f t="shared" ref="E113:E131" si="11">IF(SUM(I113:AL113)=0,"",SUM(I113:AL113))</f>
        <v/>
      </c>
      <c r="F113" s="512" t="str">
        <f t="shared" si="9"/>
        <v/>
      </c>
      <c r="G113" s="513" t="str">
        <f t="shared" si="9"/>
        <v/>
      </c>
      <c r="H113" s="677" t="s">
        <v>8</v>
      </c>
      <c r="I113" s="514"/>
      <c r="J113" s="515"/>
      <c r="K113" s="515"/>
      <c r="L113" s="515"/>
      <c r="M113" s="515"/>
      <c r="N113" s="515"/>
      <c r="O113" s="515"/>
      <c r="P113" s="515"/>
      <c r="Q113" s="515"/>
      <c r="R113" s="515"/>
      <c r="S113" s="515"/>
      <c r="T113" s="515"/>
      <c r="U113" s="515"/>
      <c r="V113" s="515"/>
      <c r="W113" s="515"/>
      <c r="X113" s="515"/>
      <c r="Y113" s="515"/>
      <c r="Z113" s="515"/>
      <c r="AA113" s="515"/>
      <c r="AB113" s="515"/>
      <c r="AC113" s="515"/>
      <c r="AD113" s="515"/>
      <c r="AE113" s="515"/>
      <c r="AF113" s="515"/>
      <c r="AG113" s="515"/>
      <c r="AH113" s="515"/>
      <c r="AI113" s="515"/>
      <c r="AJ113" s="515"/>
      <c r="AK113" s="515"/>
      <c r="AL113" s="516"/>
    </row>
    <row r="114" spans="1:38" ht="12.75" customHeight="1">
      <c r="A114" s="764"/>
      <c r="B114" s="750" t="s">
        <v>989</v>
      </c>
      <c r="C114" s="742" t="str">
        <f t="shared" si="10"/>
        <v/>
      </c>
      <c r="D114" s="510" t="str">
        <f t="shared" si="10"/>
        <v/>
      </c>
      <c r="E114" s="511" t="str">
        <f t="shared" si="11"/>
        <v/>
      </c>
      <c r="F114" s="512" t="str">
        <f t="shared" si="9"/>
        <v/>
      </c>
      <c r="G114" s="513" t="str">
        <f t="shared" si="9"/>
        <v/>
      </c>
      <c r="H114" s="677" t="s">
        <v>8</v>
      </c>
      <c r="I114" s="514"/>
      <c r="J114" s="515"/>
      <c r="K114" s="515"/>
      <c r="L114" s="515"/>
      <c r="M114" s="515"/>
      <c r="N114" s="515"/>
      <c r="O114" s="515"/>
      <c r="P114" s="515"/>
      <c r="Q114" s="515"/>
      <c r="R114" s="515"/>
      <c r="S114" s="515"/>
      <c r="T114" s="515"/>
      <c r="U114" s="515"/>
      <c r="V114" s="515"/>
      <c r="W114" s="515"/>
      <c r="X114" s="515"/>
      <c r="Y114" s="515"/>
      <c r="Z114" s="515"/>
      <c r="AA114" s="515"/>
      <c r="AB114" s="515"/>
      <c r="AC114" s="515"/>
      <c r="AD114" s="515"/>
      <c r="AE114" s="515"/>
      <c r="AF114" s="515"/>
      <c r="AG114" s="515"/>
      <c r="AH114" s="515"/>
      <c r="AI114" s="515"/>
      <c r="AJ114" s="515"/>
      <c r="AK114" s="515"/>
      <c r="AL114" s="516"/>
    </row>
    <row r="115" spans="1:38" ht="12.75" customHeight="1">
      <c r="A115" s="764"/>
      <c r="B115" s="750" t="s">
        <v>989</v>
      </c>
      <c r="C115" s="742" t="str">
        <f t="shared" si="10"/>
        <v/>
      </c>
      <c r="D115" s="510" t="str">
        <f t="shared" si="10"/>
        <v/>
      </c>
      <c r="E115" s="511" t="str">
        <f t="shared" si="11"/>
        <v/>
      </c>
      <c r="F115" s="512" t="str">
        <f t="shared" si="9"/>
        <v/>
      </c>
      <c r="G115" s="513" t="str">
        <f t="shared" si="9"/>
        <v/>
      </c>
      <c r="H115" s="677" t="s">
        <v>8</v>
      </c>
      <c r="I115" s="514"/>
      <c r="J115" s="515"/>
      <c r="K115" s="515"/>
      <c r="L115" s="515"/>
      <c r="M115" s="515"/>
      <c r="N115" s="515"/>
      <c r="O115" s="515"/>
      <c r="P115" s="515"/>
      <c r="Q115" s="515"/>
      <c r="R115" s="515"/>
      <c r="S115" s="515"/>
      <c r="T115" s="515"/>
      <c r="U115" s="515"/>
      <c r="V115" s="515"/>
      <c r="W115" s="515"/>
      <c r="X115" s="515"/>
      <c r="Y115" s="515"/>
      <c r="Z115" s="515"/>
      <c r="AA115" s="515"/>
      <c r="AB115" s="515"/>
      <c r="AC115" s="515"/>
      <c r="AD115" s="515"/>
      <c r="AE115" s="515"/>
      <c r="AF115" s="515"/>
      <c r="AG115" s="515"/>
      <c r="AH115" s="515"/>
      <c r="AI115" s="515"/>
      <c r="AJ115" s="515"/>
      <c r="AK115" s="515"/>
      <c r="AL115" s="516"/>
    </row>
    <row r="116" spans="1:38" ht="12.75" customHeight="1">
      <c r="A116" s="764"/>
      <c r="B116" s="750" t="s">
        <v>989</v>
      </c>
      <c r="C116" s="742" t="str">
        <f t="shared" si="10"/>
        <v/>
      </c>
      <c r="D116" s="510" t="str">
        <f t="shared" si="10"/>
        <v/>
      </c>
      <c r="E116" s="511" t="str">
        <f t="shared" si="11"/>
        <v/>
      </c>
      <c r="F116" s="512" t="str">
        <f t="shared" si="9"/>
        <v/>
      </c>
      <c r="G116" s="513" t="str">
        <f t="shared" si="9"/>
        <v/>
      </c>
      <c r="H116" s="677" t="s">
        <v>8</v>
      </c>
      <c r="I116" s="514"/>
      <c r="J116" s="515"/>
      <c r="K116" s="515"/>
      <c r="L116" s="515"/>
      <c r="M116" s="515"/>
      <c r="N116" s="515"/>
      <c r="O116" s="515"/>
      <c r="P116" s="515"/>
      <c r="Q116" s="515"/>
      <c r="R116" s="515"/>
      <c r="S116" s="515"/>
      <c r="T116" s="515"/>
      <c r="U116" s="515"/>
      <c r="V116" s="515"/>
      <c r="W116" s="515"/>
      <c r="X116" s="515"/>
      <c r="Y116" s="515"/>
      <c r="Z116" s="515"/>
      <c r="AA116" s="515"/>
      <c r="AB116" s="515"/>
      <c r="AC116" s="515"/>
      <c r="AD116" s="515"/>
      <c r="AE116" s="515"/>
      <c r="AF116" s="515"/>
      <c r="AG116" s="515"/>
      <c r="AH116" s="515"/>
      <c r="AI116" s="515"/>
      <c r="AJ116" s="515"/>
      <c r="AK116" s="515"/>
      <c r="AL116" s="516"/>
    </row>
    <row r="117" spans="1:38" ht="12.75" customHeight="1">
      <c r="A117" s="764"/>
      <c r="B117" s="750" t="s">
        <v>989</v>
      </c>
      <c r="C117" s="742" t="str">
        <f t="shared" si="10"/>
        <v/>
      </c>
      <c r="D117" s="510" t="str">
        <f t="shared" si="10"/>
        <v/>
      </c>
      <c r="E117" s="511" t="str">
        <f t="shared" si="11"/>
        <v/>
      </c>
      <c r="F117" s="512" t="str">
        <f t="shared" si="9"/>
        <v/>
      </c>
      <c r="G117" s="513" t="str">
        <f t="shared" si="9"/>
        <v/>
      </c>
      <c r="H117" s="677" t="s">
        <v>8</v>
      </c>
      <c r="I117" s="514"/>
      <c r="J117" s="515"/>
      <c r="K117" s="515"/>
      <c r="L117" s="515"/>
      <c r="M117" s="515"/>
      <c r="N117" s="515"/>
      <c r="O117" s="515"/>
      <c r="P117" s="515"/>
      <c r="Q117" s="515"/>
      <c r="R117" s="515"/>
      <c r="S117" s="515"/>
      <c r="T117" s="515"/>
      <c r="U117" s="515"/>
      <c r="V117" s="515"/>
      <c r="W117" s="515"/>
      <c r="X117" s="515"/>
      <c r="Y117" s="515"/>
      <c r="Z117" s="515"/>
      <c r="AA117" s="515"/>
      <c r="AB117" s="515"/>
      <c r="AC117" s="515"/>
      <c r="AD117" s="515"/>
      <c r="AE117" s="515"/>
      <c r="AF117" s="515"/>
      <c r="AG117" s="515"/>
      <c r="AH117" s="515"/>
      <c r="AI117" s="515"/>
      <c r="AJ117" s="515"/>
      <c r="AK117" s="515"/>
      <c r="AL117" s="516"/>
    </row>
    <row r="118" spans="1:38" ht="12.75" customHeight="1">
      <c r="A118" s="764"/>
      <c r="B118" s="750" t="s">
        <v>989</v>
      </c>
      <c r="C118" s="742" t="str">
        <f t="shared" si="10"/>
        <v/>
      </c>
      <c r="D118" s="510" t="str">
        <f t="shared" si="10"/>
        <v/>
      </c>
      <c r="E118" s="511" t="str">
        <f t="shared" si="11"/>
        <v/>
      </c>
      <c r="F118" s="512" t="str">
        <f t="shared" si="9"/>
        <v/>
      </c>
      <c r="G118" s="513" t="str">
        <f t="shared" si="9"/>
        <v/>
      </c>
      <c r="H118" s="677" t="s">
        <v>8</v>
      </c>
      <c r="I118" s="514"/>
      <c r="J118" s="515"/>
      <c r="K118" s="515"/>
      <c r="L118" s="515"/>
      <c r="M118" s="515"/>
      <c r="N118" s="515"/>
      <c r="O118" s="515"/>
      <c r="P118" s="515"/>
      <c r="Q118" s="515"/>
      <c r="R118" s="515"/>
      <c r="S118" s="515"/>
      <c r="T118" s="515"/>
      <c r="U118" s="515"/>
      <c r="V118" s="515"/>
      <c r="W118" s="515"/>
      <c r="X118" s="515"/>
      <c r="Y118" s="515"/>
      <c r="Z118" s="515"/>
      <c r="AA118" s="515"/>
      <c r="AB118" s="515"/>
      <c r="AC118" s="515"/>
      <c r="AD118" s="515"/>
      <c r="AE118" s="515"/>
      <c r="AF118" s="515"/>
      <c r="AG118" s="515"/>
      <c r="AH118" s="515"/>
      <c r="AI118" s="515"/>
      <c r="AJ118" s="515"/>
      <c r="AK118" s="515"/>
      <c r="AL118" s="516"/>
    </row>
    <row r="119" spans="1:38" ht="12.75" customHeight="1">
      <c r="A119" s="764"/>
      <c r="B119" s="750" t="s">
        <v>989</v>
      </c>
      <c r="C119" s="742" t="str">
        <f t="shared" si="10"/>
        <v/>
      </c>
      <c r="D119" s="510" t="str">
        <f t="shared" si="10"/>
        <v/>
      </c>
      <c r="E119" s="511" t="str">
        <f t="shared" si="11"/>
        <v/>
      </c>
      <c r="F119" s="512" t="str">
        <f t="shared" si="9"/>
        <v/>
      </c>
      <c r="G119" s="513" t="str">
        <f t="shared" si="9"/>
        <v/>
      </c>
      <c r="H119" s="677" t="s">
        <v>8</v>
      </c>
      <c r="I119" s="514"/>
      <c r="J119" s="515"/>
      <c r="K119" s="515"/>
      <c r="L119" s="515"/>
      <c r="M119" s="515"/>
      <c r="N119" s="515"/>
      <c r="O119" s="515"/>
      <c r="P119" s="515"/>
      <c r="Q119" s="515"/>
      <c r="R119" s="515"/>
      <c r="S119" s="515"/>
      <c r="T119" s="515"/>
      <c r="U119" s="515"/>
      <c r="V119" s="515"/>
      <c r="W119" s="515"/>
      <c r="X119" s="515"/>
      <c r="Y119" s="515"/>
      <c r="Z119" s="515"/>
      <c r="AA119" s="515"/>
      <c r="AB119" s="515"/>
      <c r="AC119" s="515"/>
      <c r="AD119" s="515"/>
      <c r="AE119" s="515"/>
      <c r="AF119" s="515"/>
      <c r="AG119" s="515"/>
      <c r="AH119" s="515"/>
      <c r="AI119" s="515"/>
      <c r="AJ119" s="515"/>
      <c r="AK119" s="515"/>
      <c r="AL119" s="516"/>
    </row>
    <row r="120" spans="1:38" ht="12.75" customHeight="1">
      <c r="A120" s="764"/>
      <c r="B120" s="750" t="s">
        <v>989</v>
      </c>
      <c r="C120" s="742" t="str">
        <f t="shared" si="10"/>
        <v/>
      </c>
      <c r="D120" s="510" t="str">
        <f t="shared" si="10"/>
        <v/>
      </c>
      <c r="E120" s="511" t="str">
        <f t="shared" si="11"/>
        <v/>
      </c>
      <c r="F120" s="512" t="str">
        <f t="shared" si="9"/>
        <v/>
      </c>
      <c r="G120" s="513" t="str">
        <f t="shared" si="9"/>
        <v/>
      </c>
      <c r="H120" s="677" t="s">
        <v>8</v>
      </c>
      <c r="I120" s="514"/>
      <c r="J120" s="515"/>
      <c r="K120" s="515"/>
      <c r="L120" s="515"/>
      <c r="M120" s="515"/>
      <c r="N120" s="515"/>
      <c r="O120" s="515"/>
      <c r="P120" s="515"/>
      <c r="Q120" s="515"/>
      <c r="R120" s="515"/>
      <c r="S120" s="515"/>
      <c r="T120" s="515"/>
      <c r="U120" s="515"/>
      <c r="V120" s="515"/>
      <c r="W120" s="515"/>
      <c r="X120" s="515"/>
      <c r="Y120" s="515"/>
      <c r="Z120" s="515"/>
      <c r="AA120" s="515"/>
      <c r="AB120" s="515"/>
      <c r="AC120" s="515"/>
      <c r="AD120" s="515"/>
      <c r="AE120" s="515"/>
      <c r="AF120" s="515"/>
      <c r="AG120" s="515"/>
      <c r="AH120" s="515"/>
      <c r="AI120" s="515"/>
      <c r="AJ120" s="515"/>
      <c r="AK120" s="515"/>
      <c r="AL120" s="516"/>
    </row>
    <row r="121" spans="1:38" ht="12.75" customHeight="1">
      <c r="A121" s="764"/>
      <c r="B121" s="750" t="s">
        <v>989</v>
      </c>
      <c r="C121" s="742" t="str">
        <f t="shared" si="10"/>
        <v/>
      </c>
      <c r="D121" s="510" t="str">
        <f t="shared" si="10"/>
        <v/>
      </c>
      <c r="E121" s="511" t="str">
        <f t="shared" si="11"/>
        <v/>
      </c>
      <c r="F121" s="512" t="str">
        <f t="shared" si="9"/>
        <v/>
      </c>
      <c r="G121" s="513" t="str">
        <f t="shared" si="9"/>
        <v/>
      </c>
      <c r="H121" s="677" t="s">
        <v>8</v>
      </c>
      <c r="I121" s="514"/>
      <c r="J121" s="515"/>
      <c r="K121" s="515"/>
      <c r="L121" s="515"/>
      <c r="M121" s="515"/>
      <c r="N121" s="515"/>
      <c r="O121" s="515"/>
      <c r="P121" s="515"/>
      <c r="Q121" s="515"/>
      <c r="R121" s="515"/>
      <c r="S121" s="515"/>
      <c r="T121" s="515"/>
      <c r="U121" s="515"/>
      <c r="V121" s="515"/>
      <c r="W121" s="515"/>
      <c r="X121" s="515"/>
      <c r="Y121" s="515"/>
      <c r="Z121" s="515"/>
      <c r="AA121" s="515"/>
      <c r="AB121" s="515"/>
      <c r="AC121" s="515"/>
      <c r="AD121" s="515"/>
      <c r="AE121" s="515"/>
      <c r="AF121" s="515"/>
      <c r="AG121" s="515"/>
      <c r="AH121" s="515"/>
      <c r="AI121" s="515"/>
      <c r="AJ121" s="515"/>
      <c r="AK121" s="515"/>
      <c r="AL121" s="516"/>
    </row>
    <row r="122" spans="1:38" ht="12.75" customHeight="1">
      <c r="A122" s="764"/>
      <c r="B122" s="750" t="s">
        <v>989</v>
      </c>
      <c r="C122" s="742" t="str">
        <f t="shared" si="10"/>
        <v/>
      </c>
      <c r="D122" s="510" t="str">
        <f t="shared" si="10"/>
        <v/>
      </c>
      <c r="E122" s="511" t="str">
        <f t="shared" si="11"/>
        <v/>
      </c>
      <c r="F122" s="512" t="str">
        <f t="shared" si="9"/>
        <v/>
      </c>
      <c r="G122" s="513" t="str">
        <f t="shared" si="9"/>
        <v/>
      </c>
      <c r="H122" s="677" t="s">
        <v>8</v>
      </c>
      <c r="I122" s="514"/>
      <c r="J122" s="515"/>
      <c r="K122" s="515"/>
      <c r="L122" s="515"/>
      <c r="M122" s="515"/>
      <c r="N122" s="515"/>
      <c r="O122" s="515"/>
      <c r="P122" s="515"/>
      <c r="Q122" s="515"/>
      <c r="R122" s="515"/>
      <c r="S122" s="515"/>
      <c r="T122" s="515"/>
      <c r="U122" s="515"/>
      <c r="V122" s="515"/>
      <c r="W122" s="515"/>
      <c r="X122" s="515"/>
      <c r="Y122" s="515"/>
      <c r="Z122" s="515"/>
      <c r="AA122" s="515"/>
      <c r="AB122" s="515"/>
      <c r="AC122" s="515"/>
      <c r="AD122" s="515"/>
      <c r="AE122" s="515"/>
      <c r="AF122" s="515"/>
      <c r="AG122" s="515"/>
      <c r="AH122" s="515"/>
      <c r="AI122" s="515"/>
      <c r="AJ122" s="515"/>
      <c r="AK122" s="515"/>
      <c r="AL122" s="516"/>
    </row>
    <row r="123" spans="1:38" ht="12.75" customHeight="1">
      <c r="A123" s="764"/>
      <c r="B123" s="750" t="s">
        <v>989</v>
      </c>
      <c r="C123" s="742" t="str">
        <f t="shared" si="10"/>
        <v/>
      </c>
      <c r="D123" s="510" t="str">
        <f t="shared" si="10"/>
        <v/>
      </c>
      <c r="E123" s="511" t="str">
        <f t="shared" si="11"/>
        <v/>
      </c>
      <c r="F123" s="512" t="str">
        <f t="shared" si="9"/>
        <v/>
      </c>
      <c r="G123" s="513" t="str">
        <f t="shared" si="9"/>
        <v/>
      </c>
      <c r="H123" s="677" t="s">
        <v>8</v>
      </c>
      <c r="I123" s="514"/>
      <c r="J123" s="515"/>
      <c r="K123" s="515"/>
      <c r="L123" s="515"/>
      <c r="M123" s="515"/>
      <c r="N123" s="515"/>
      <c r="O123" s="515"/>
      <c r="P123" s="515"/>
      <c r="Q123" s="515"/>
      <c r="R123" s="515"/>
      <c r="S123" s="515"/>
      <c r="T123" s="515"/>
      <c r="U123" s="515"/>
      <c r="V123" s="515"/>
      <c r="W123" s="515"/>
      <c r="X123" s="515"/>
      <c r="Y123" s="515"/>
      <c r="Z123" s="515"/>
      <c r="AA123" s="515"/>
      <c r="AB123" s="515"/>
      <c r="AC123" s="515"/>
      <c r="AD123" s="515"/>
      <c r="AE123" s="515"/>
      <c r="AF123" s="515"/>
      <c r="AG123" s="515"/>
      <c r="AH123" s="515"/>
      <c r="AI123" s="515"/>
      <c r="AJ123" s="515"/>
      <c r="AK123" s="515"/>
      <c r="AL123" s="516"/>
    </row>
    <row r="124" spans="1:38" ht="12.75" customHeight="1">
      <c r="A124" s="764"/>
      <c r="B124" s="750" t="s">
        <v>989</v>
      </c>
      <c r="C124" s="742" t="str">
        <f t="shared" si="10"/>
        <v/>
      </c>
      <c r="D124" s="510" t="str">
        <f t="shared" si="10"/>
        <v/>
      </c>
      <c r="E124" s="511" t="str">
        <f t="shared" si="11"/>
        <v/>
      </c>
      <c r="F124" s="512" t="str">
        <f t="shared" si="9"/>
        <v/>
      </c>
      <c r="G124" s="513" t="str">
        <f t="shared" si="9"/>
        <v/>
      </c>
      <c r="H124" s="677" t="s">
        <v>8</v>
      </c>
      <c r="I124" s="514"/>
      <c r="J124" s="515"/>
      <c r="K124" s="515"/>
      <c r="L124" s="515"/>
      <c r="M124" s="515"/>
      <c r="N124" s="515"/>
      <c r="O124" s="515"/>
      <c r="P124" s="515"/>
      <c r="Q124" s="515"/>
      <c r="R124" s="515"/>
      <c r="S124" s="515"/>
      <c r="T124" s="515"/>
      <c r="U124" s="515"/>
      <c r="V124" s="515"/>
      <c r="W124" s="515"/>
      <c r="X124" s="515"/>
      <c r="Y124" s="515"/>
      <c r="Z124" s="515"/>
      <c r="AA124" s="515"/>
      <c r="AB124" s="515"/>
      <c r="AC124" s="515"/>
      <c r="AD124" s="515"/>
      <c r="AE124" s="515"/>
      <c r="AF124" s="515"/>
      <c r="AG124" s="515"/>
      <c r="AH124" s="515"/>
      <c r="AI124" s="515"/>
      <c r="AJ124" s="515"/>
      <c r="AK124" s="515"/>
      <c r="AL124" s="516"/>
    </row>
    <row r="125" spans="1:38" ht="12.75" customHeight="1">
      <c r="A125" s="764"/>
      <c r="B125" s="750" t="s">
        <v>989</v>
      </c>
      <c r="C125" s="742" t="str">
        <f t="shared" si="10"/>
        <v/>
      </c>
      <c r="D125" s="510" t="str">
        <f t="shared" si="10"/>
        <v/>
      </c>
      <c r="E125" s="511" t="str">
        <f t="shared" si="11"/>
        <v/>
      </c>
      <c r="F125" s="512" t="str">
        <f t="shared" si="9"/>
        <v/>
      </c>
      <c r="G125" s="513" t="str">
        <f t="shared" si="9"/>
        <v/>
      </c>
      <c r="H125" s="677" t="s">
        <v>8</v>
      </c>
      <c r="I125" s="514"/>
      <c r="J125" s="515"/>
      <c r="K125" s="515"/>
      <c r="L125" s="515"/>
      <c r="M125" s="515"/>
      <c r="N125" s="515"/>
      <c r="O125" s="515"/>
      <c r="P125" s="515"/>
      <c r="Q125" s="515"/>
      <c r="R125" s="515"/>
      <c r="S125" s="515"/>
      <c r="T125" s="515"/>
      <c r="U125" s="515"/>
      <c r="V125" s="515"/>
      <c r="W125" s="515"/>
      <c r="X125" s="515"/>
      <c r="Y125" s="515"/>
      <c r="Z125" s="515"/>
      <c r="AA125" s="515"/>
      <c r="AB125" s="515"/>
      <c r="AC125" s="515"/>
      <c r="AD125" s="515"/>
      <c r="AE125" s="515"/>
      <c r="AF125" s="515"/>
      <c r="AG125" s="515"/>
      <c r="AH125" s="515"/>
      <c r="AI125" s="515"/>
      <c r="AJ125" s="515"/>
      <c r="AK125" s="515"/>
      <c r="AL125" s="516"/>
    </row>
    <row r="126" spans="1:38" ht="12.75" customHeight="1">
      <c r="A126" s="764"/>
      <c r="B126" s="750" t="s">
        <v>989</v>
      </c>
      <c r="C126" s="742" t="str">
        <f t="shared" si="10"/>
        <v/>
      </c>
      <c r="D126" s="510" t="str">
        <f t="shared" si="10"/>
        <v/>
      </c>
      <c r="E126" s="511" t="str">
        <f t="shared" si="11"/>
        <v/>
      </c>
      <c r="F126" s="512" t="str">
        <f t="shared" si="9"/>
        <v/>
      </c>
      <c r="G126" s="513" t="str">
        <f t="shared" si="9"/>
        <v/>
      </c>
      <c r="H126" s="677" t="s">
        <v>8</v>
      </c>
      <c r="I126" s="514"/>
      <c r="J126" s="515"/>
      <c r="K126" s="515"/>
      <c r="L126" s="515"/>
      <c r="M126" s="515"/>
      <c r="N126" s="515"/>
      <c r="O126" s="515"/>
      <c r="P126" s="515"/>
      <c r="Q126" s="515"/>
      <c r="R126" s="515"/>
      <c r="S126" s="515"/>
      <c r="T126" s="515"/>
      <c r="U126" s="515"/>
      <c r="V126" s="515"/>
      <c r="W126" s="515"/>
      <c r="X126" s="515"/>
      <c r="Y126" s="515"/>
      <c r="Z126" s="515"/>
      <c r="AA126" s="515"/>
      <c r="AB126" s="515"/>
      <c r="AC126" s="515"/>
      <c r="AD126" s="515"/>
      <c r="AE126" s="515"/>
      <c r="AF126" s="515"/>
      <c r="AG126" s="515"/>
      <c r="AH126" s="515"/>
      <c r="AI126" s="515"/>
      <c r="AJ126" s="515"/>
      <c r="AK126" s="515"/>
      <c r="AL126" s="516"/>
    </row>
    <row r="127" spans="1:38" ht="12.75" customHeight="1">
      <c r="A127" s="764"/>
      <c r="B127" s="750" t="s">
        <v>989</v>
      </c>
      <c r="C127" s="742" t="str">
        <f t="shared" si="10"/>
        <v/>
      </c>
      <c r="D127" s="510" t="str">
        <f t="shared" si="10"/>
        <v/>
      </c>
      <c r="E127" s="511" t="str">
        <f t="shared" si="11"/>
        <v/>
      </c>
      <c r="F127" s="512" t="str">
        <f t="shared" si="9"/>
        <v/>
      </c>
      <c r="G127" s="513" t="str">
        <f t="shared" si="9"/>
        <v/>
      </c>
      <c r="H127" s="677" t="s">
        <v>8</v>
      </c>
      <c r="I127" s="514"/>
      <c r="J127" s="515"/>
      <c r="K127" s="515"/>
      <c r="L127" s="515"/>
      <c r="M127" s="515"/>
      <c r="N127" s="515"/>
      <c r="O127" s="515"/>
      <c r="P127" s="515"/>
      <c r="Q127" s="515"/>
      <c r="R127" s="515"/>
      <c r="S127" s="515"/>
      <c r="T127" s="515"/>
      <c r="U127" s="515"/>
      <c r="V127" s="515"/>
      <c r="W127" s="515"/>
      <c r="X127" s="515"/>
      <c r="Y127" s="515"/>
      <c r="Z127" s="515"/>
      <c r="AA127" s="515"/>
      <c r="AB127" s="515"/>
      <c r="AC127" s="515"/>
      <c r="AD127" s="515"/>
      <c r="AE127" s="515"/>
      <c r="AF127" s="515"/>
      <c r="AG127" s="515"/>
      <c r="AH127" s="515"/>
      <c r="AI127" s="515"/>
      <c r="AJ127" s="515"/>
      <c r="AK127" s="515"/>
      <c r="AL127" s="516"/>
    </row>
    <row r="128" spans="1:38" ht="12.75" customHeight="1">
      <c r="A128" s="764"/>
      <c r="B128" s="750" t="s">
        <v>989</v>
      </c>
      <c r="C128" s="742" t="str">
        <f t="shared" si="10"/>
        <v/>
      </c>
      <c r="D128" s="510" t="str">
        <f t="shared" si="10"/>
        <v/>
      </c>
      <c r="E128" s="511" t="str">
        <f t="shared" si="11"/>
        <v/>
      </c>
      <c r="F128" s="512" t="str">
        <f t="shared" ref="F128:G131" si="12">IF(F78="","",F78)</f>
        <v/>
      </c>
      <c r="G128" s="513" t="str">
        <f t="shared" si="12"/>
        <v/>
      </c>
      <c r="H128" s="677" t="s">
        <v>8</v>
      </c>
      <c r="I128" s="514"/>
      <c r="J128" s="515"/>
      <c r="K128" s="515"/>
      <c r="L128" s="515"/>
      <c r="M128" s="515"/>
      <c r="N128" s="515"/>
      <c r="O128" s="515"/>
      <c r="P128" s="515"/>
      <c r="Q128" s="515"/>
      <c r="R128" s="515"/>
      <c r="S128" s="515"/>
      <c r="T128" s="515"/>
      <c r="U128" s="515"/>
      <c r="V128" s="515"/>
      <c r="W128" s="515"/>
      <c r="X128" s="515"/>
      <c r="Y128" s="515"/>
      <c r="Z128" s="515"/>
      <c r="AA128" s="515"/>
      <c r="AB128" s="515"/>
      <c r="AC128" s="515"/>
      <c r="AD128" s="515"/>
      <c r="AE128" s="515"/>
      <c r="AF128" s="515"/>
      <c r="AG128" s="515"/>
      <c r="AH128" s="515"/>
      <c r="AI128" s="515"/>
      <c r="AJ128" s="515"/>
      <c r="AK128" s="515"/>
      <c r="AL128" s="516"/>
    </row>
    <row r="129" spans="1:38" ht="12.75" customHeight="1">
      <c r="A129" s="764"/>
      <c r="B129" s="750" t="s">
        <v>989</v>
      </c>
      <c r="C129" s="742" t="str">
        <f t="shared" ref="C129:D131" si="13">IF(C79="","",C79)</f>
        <v/>
      </c>
      <c r="D129" s="510" t="str">
        <f t="shared" si="13"/>
        <v/>
      </c>
      <c r="E129" s="511" t="str">
        <f t="shared" si="11"/>
        <v/>
      </c>
      <c r="F129" s="512" t="str">
        <f t="shared" si="12"/>
        <v/>
      </c>
      <c r="G129" s="513" t="str">
        <f t="shared" si="12"/>
        <v/>
      </c>
      <c r="H129" s="677" t="s">
        <v>8</v>
      </c>
      <c r="I129" s="514"/>
      <c r="J129" s="515"/>
      <c r="K129" s="515"/>
      <c r="L129" s="515"/>
      <c r="M129" s="515"/>
      <c r="N129" s="515"/>
      <c r="O129" s="515"/>
      <c r="P129" s="515"/>
      <c r="Q129" s="515"/>
      <c r="R129" s="515"/>
      <c r="S129" s="515"/>
      <c r="T129" s="515"/>
      <c r="U129" s="515"/>
      <c r="V129" s="515"/>
      <c r="W129" s="515"/>
      <c r="X129" s="515"/>
      <c r="Y129" s="515"/>
      <c r="Z129" s="515"/>
      <c r="AA129" s="515"/>
      <c r="AB129" s="515"/>
      <c r="AC129" s="515"/>
      <c r="AD129" s="515"/>
      <c r="AE129" s="515"/>
      <c r="AF129" s="515"/>
      <c r="AG129" s="515"/>
      <c r="AH129" s="515"/>
      <c r="AI129" s="515"/>
      <c r="AJ129" s="515"/>
      <c r="AK129" s="515"/>
      <c r="AL129" s="516"/>
    </row>
    <row r="130" spans="1:38" ht="12.75" customHeight="1">
      <c r="A130" s="764"/>
      <c r="B130" s="750" t="s">
        <v>989</v>
      </c>
      <c r="C130" s="742" t="str">
        <f t="shared" si="13"/>
        <v/>
      </c>
      <c r="D130" s="510" t="str">
        <f t="shared" si="13"/>
        <v/>
      </c>
      <c r="E130" s="511" t="str">
        <f t="shared" si="11"/>
        <v/>
      </c>
      <c r="F130" s="512" t="str">
        <f t="shared" si="12"/>
        <v/>
      </c>
      <c r="G130" s="513" t="str">
        <f t="shared" si="12"/>
        <v/>
      </c>
      <c r="H130" s="677" t="s">
        <v>8</v>
      </c>
      <c r="I130" s="514"/>
      <c r="J130" s="515"/>
      <c r="K130" s="515"/>
      <c r="L130" s="515"/>
      <c r="M130" s="515"/>
      <c r="N130" s="515"/>
      <c r="O130" s="515"/>
      <c r="P130" s="515"/>
      <c r="Q130" s="515"/>
      <c r="R130" s="515"/>
      <c r="S130" s="515"/>
      <c r="T130" s="515"/>
      <c r="U130" s="515"/>
      <c r="V130" s="515"/>
      <c r="W130" s="515"/>
      <c r="X130" s="515"/>
      <c r="Y130" s="515"/>
      <c r="Z130" s="515"/>
      <c r="AA130" s="515"/>
      <c r="AB130" s="515"/>
      <c r="AC130" s="515"/>
      <c r="AD130" s="515"/>
      <c r="AE130" s="515"/>
      <c r="AF130" s="515"/>
      <c r="AG130" s="515"/>
      <c r="AH130" s="515"/>
      <c r="AI130" s="515"/>
      <c r="AJ130" s="515"/>
      <c r="AK130" s="515"/>
      <c r="AL130" s="516"/>
    </row>
    <row r="131" spans="1:38" ht="13.5" customHeight="1" thickBot="1">
      <c r="A131" s="764"/>
      <c r="B131" s="750" t="s">
        <v>989</v>
      </c>
      <c r="C131" s="742" t="str">
        <f t="shared" si="13"/>
        <v/>
      </c>
      <c r="D131" s="517" t="str">
        <f t="shared" si="13"/>
        <v/>
      </c>
      <c r="E131" s="518" t="str">
        <f t="shared" si="11"/>
        <v/>
      </c>
      <c r="F131" s="519" t="str">
        <f t="shared" si="12"/>
        <v/>
      </c>
      <c r="G131" s="520" t="str">
        <f t="shared" si="12"/>
        <v/>
      </c>
      <c r="H131" s="678" t="s">
        <v>8</v>
      </c>
      <c r="I131" s="521"/>
      <c r="J131" s="522"/>
      <c r="K131" s="522"/>
      <c r="L131" s="522"/>
      <c r="M131" s="522"/>
      <c r="N131" s="522"/>
      <c r="O131" s="522"/>
      <c r="P131" s="522"/>
      <c r="Q131" s="522"/>
      <c r="R131" s="522"/>
      <c r="S131" s="522"/>
      <c r="T131" s="522"/>
      <c r="U131" s="522"/>
      <c r="V131" s="522"/>
      <c r="W131" s="522"/>
      <c r="X131" s="522"/>
      <c r="Y131" s="522"/>
      <c r="Z131" s="522"/>
      <c r="AA131" s="522"/>
      <c r="AB131" s="522"/>
      <c r="AC131" s="522"/>
      <c r="AD131" s="522"/>
      <c r="AE131" s="522"/>
      <c r="AF131" s="522"/>
      <c r="AG131" s="522"/>
      <c r="AH131" s="522"/>
      <c r="AI131" s="522"/>
      <c r="AJ131" s="522"/>
      <c r="AK131" s="522"/>
      <c r="AL131" s="523"/>
    </row>
    <row r="132" spans="1:38" s="18" customFormat="1" ht="13.5" customHeight="1" thickBot="1">
      <c r="A132" s="764"/>
      <c r="B132" s="750" t="s">
        <v>989</v>
      </c>
      <c r="C132" s="740" t="s">
        <v>123</v>
      </c>
      <c r="D132" s="671" t="s">
        <v>166</v>
      </c>
      <c r="E132" s="672"/>
      <c r="F132" s="673"/>
      <c r="G132" s="673"/>
      <c r="H132" s="673"/>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79"/>
      <c r="AL132" s="680"/>
    </row>
    <row r="133" spans="1:38" ht="12.75" customHeight="1">
      <c r="A133" s="764"/>
      <c r="B133" s="750" t="s">
        <v>989</v>
      </c>
      <c r="C133" s="741" t="str">
        <f>IF(C84="","",C84)</f>
        <v/>
      </c>
      <c r="D133" s="503" t="str">
        <f>IF(D84="","",D84)</f>
        <v/>
      </c>
      <c r="E133" s="504" t="str">
        <f t="shared" ref="E133:E152" si="14">IF(SUM(I133:AL133)=0,"",SUM(I133:AL133))</f>
        <v/>
      </c>
      <c r="F133" s="505" t="str">
        <f t="shared" ref="F133:G148" si="15">IF(F84="","",F84)</f>
        <v/>
      </c>
      <c r="G133" s="506" t="str">
        <f t="shared" si="15"/>
        <v/>
      </c>
      <c r="H133" s="676" t="s">
        <v>8</v>
      </c>
      <c r="I133" s="507"/>
      <c r="J133" s="508"/>
      <c r="K133" s="508"/>
      <c r="L133" s="508"/>
      <c r="M133" s="508"/>
      <c r="N133" s="508"/>
      <c r="O133" s="508"/>
      <c r="P133" s="508"/>
      <c r="Q133" s="508"/>
      <c r="R133" s="508"/>
      <c r="S133" s="508"/>
      <c r="T133" s="508"/>
      <c r="U133" s="508"/>
      <c r="V133" s="508"/>
      <c r="W133" s="508"/>
      <c r="X133" s="508"/>
      <c r="Y133" s="508"/>
      <c r="Z133" s="508"/>
      <c r="AA133" s="508"/>
      <c r="AB133" s="508"/>
      <c r="AC133" s="508"/>
      <c r="AD133" s="508"/>
      <c r="AE133" s="508"/>
      <c r="AF133" s="508"/>
      <c r="AG133" s="508"/>
      <c r="AH133" s="508"/>
      <c r="AI133" s="508"/>
      <c r="AJ133" s="508"/>
      <c r="AK133" s="508"/>
      <c r="AL133" s="509"/>
    </row>
    <row r="134" spans="1:38" ht="12.75" customHeight="1">
      <c r="A134" s="764"/>
      <c r="B134" s="750" t="s">
        <v>989</v>
      </c>
      <c r="C134" s="742" t="str">
        <f t="shared" ref="C134:D149" si="16">IF(C85="","",C85)</f>
        <v/>
      </c>
      <c r="D134" s="510" t="str">
        <f t="shared" si="16"/>
        <v/>
      </c>
      <c r="E134" s="511" t="str">
        <f t="shared" si="14"/>
        <v/>
      </c>
      <c r="F134" s="512" t="str">
        <f t="shared" si="15"/>
        <v/>
      </c>
      <c r="G134" s="513" t="str">
        <f t="shared" si="15"/>
        <v/>
      </c>
      <c r="H134" s="677" t="s">
        <v>8</v>
      </c>
      <c r="I134" s="514"/>
      <c r="J134" s="515"/>
      <c r="K134" s="515"/>
      <c r="L134" s="515"/>
      <c r="M134" s="515"/>
      <c r="N134" s="515"/>
      <c r="O134" s="515"/>
      <c r="P134" s="515"/>
      <c r="Q134" s="515"/>
      <c r="R134" s="515"/>
      <c r="S134" s="515"/>
      <c r="T134" s="515"/>
      <c r="U134" s="515"/>
      <c r="V134" s="515"/>
      <c r="W134" s="515"/>
      <c r="X134" s="515"/>
      <c r="Y134" s="515"/>
      <c r="Z134" s="515"/>
      <c r="AA134" s="515"/>
      <c r="AB134" s="515"/>
      <c r="AC134" s="515"/>
      <c r="AD134" s="515"/>
      <c r="AE134" s="515"/>
      <c r="AF134" s="515"/>
      <c r="AG134" s="515"/>
      <c r="AH134" s="515"/>
      <c r="AI134" s="515"/>
      <c r="AJ134" s="515"/>
      <c r="AK134" s="515"/>
      <c r="AL134" s="516"/>
    </row>
    <row r="135" spans="1:38" ht="12.75" customHeight="1">
      <c r="A135" s="764"/>
      <c r="B135" s="750" t="s">
        <v>989</v>
      </c>
      <c r="C135" s="742" t="str">
        <f t="shared" si="16"/>
        <v/>
      </c>
      <c r="D135" s="510" t="str">
        <f t="shared" si="16"/>
        <v/>
      </c>
      <c r="E135" s="511" t="str">
        <f t="shared" si="14"/>
        <v/>
      </c>
      <c r="F135" s="512" t="str">
        <f t="shared" si="15"/>
        <v/>
      </c>
      <c r="G135" s="513" t="str">
        <f t="shared" si="15"/>
        <v/>
      </c>
      <c r="H135" s="677" t="s">
        <v>8</v>
      </c>
      <c r="I135" s="514"/>
      <c r="J135" s="515"/>
      <c r="K135" s="515"/>
      <c r="L135" s="515"/>
      <c r="M135" s="515"/>
      <c r="N135" s="515"/>
      <c r="O135" s="515"/>
      <c r="P135" s="515"/>
      <c r="Q135" s="515"/>
      <c r="R135" s="515"/>
      <c r="S135" s="515"/>
      <c r="T135" s="515"/>
      <c r="U135" s="515"/>
      <c r="V135" s="515"/>
      <c r="W135" s="515"/>
      <c r="X135" s="515"/>
      <c r="Y135" s="515"/>
      <c r="Z135" s="515"/>
      <c r="AA135" s="515"/>
      <c r="AB135" s="515"/>
      <c r="AC135" s="515"/>
      <c r="AD135" s="515"/>
      <c r="AE135" s="515"/>
      <c r="AF135" s="515"/>
      <c r="AG135" s="515"/>
      <c r="AH135" s="515"/>
      <c r="AI135" s="515"/>
      <c r="AJ135" s="515"/>
      <c r="AK135" s="515"/>
      <c r="AL135" s="516"/>
    </row>
    <row r="136" spans="1:38" ht="12.75" customHeight="1">
      <c r="A136" s="764"/>
      <c r="B136" s="750" t="s">
        <v>989</v>
      </c>
      <c r="C136" s="742" t="str">
        <f t="shared" si="16"/>
        <v/>
      </c>
      <c r="D136" s="510" t="str">
        <f t="shared" si="16"/>
        <v/>
      </c>
      <c r="E136" s="511" t="str">
        <f t="shared" si="14"/>
        <v/>
      </c>
      <c r="F136" s="512" t="str">
        <f t="shared" si="15"/>
        <v/>
      </c>
      <c r="G136" s="513" t="str">
        <f t="shared" si="15"/>
        <v/>
      </c>
      <c r="H136" s="677" t="s">
        <v>8</v>
      </c>
      <c r="I136" s="514"/>
      <c r="J136" s="515"/>
      <c r="K136" s="515"/>
      <c r="L136" s="515"/>
      <c r="M136" s="515"/>
      <c r="N136" s="515"/>
      <c r="O136" s="515"/>
      <c r="P136" s="515"/>
      <c r="Q136" s="515"/>
      <c r="R136" s="515"/>
      <c r="S136" s="515"/>
      <c r="T136" s="515"/>
      <c r="U136" s="515"/>
      <c r="V136" s="515"/>
      <c r="W136" s="515"/>
      <c r="X136" s="515"/>
      <c r="Y136" s="515"/>
      <c r="Z136" s="515"/>
      <c r="AA136" s="515"/>
      <c r="AB136" s="515"/>
      <c r="AC136" s="515"/>
      <c r="AD136" s="515"/>
      <c r="AE136" s="515"/>
      <c r="AF136" s="515"/>
      <c r="AG136" s="515"/>
      <c r="AH136" s="515"/>
      <c r="AI136" s="515"/>
      <c r="AJ136" s="515"/>
      <c r="AK136" s="515"/>
      <c r="AL136" s="516"/>
    </row>
    <row r="137" spans="1:38" ht="12.75" customHeight="1">
      <c r="A137" s="764"/>
      <c r="B137" s="750" t="s">
        <v>989</v>
      </c>
      <c r="C137" s="742" t="str">
        <f t="shared" si="16"/>
        <v/>
      </c>
      <c r="D137" s="510" t="str">
        <f t="shared" si="16"/>
        <v/>
      </c>
      <c r="E137" s="511" t="str">
        <f t="shared" si="14"/>
        <v/>
      </c>
      <c r="F137" s="512" t="str">
        <f t="shared" si="15"/>
        <v/>
      </c>
      <c r="G137" s="513" t="str">
        <f t="shared" si="15"/>
        <v/>
      </c>
      <c r="H137" s="677" t="s">
        <v>8</v>
      </c>
      <c r="I137" s="514"/>
      <c r="J137" s="515"/>
      <c r="K137" s="515"/>
      <c r="L137" s="515"/>
      <c r="M137" s="515"/>
      <c r="N137" s="515"/>
      <c r="O137" s="515"/>
      <c r="P137" s="515"/>
      <c r="Q137" s="515"/>
      <c r="R137" s="515"/>
      <c r="S137" s="515"/>
      <c r="T137" s="515"/>
      <c r="U137" s="515"/>
      <c r="V137" s="515"/>
      <c r="W137" s="515"/>
      <c r="X137" s="515"/>
      <c r="Y137" s="515"/>
      <c r="Z137" s="515"/>
      <c r="AA137" s="515"/>
      <c r="AB137" s="515"/>
      <c r="AC137" s="515"/>
      <c r="AD137" s="515"/>
      <c r="AE137" s="515"/>
      <c r="AF137" s="515"/>
      <c r="AG137" s="515"/>
      <c r="AH137" s="515"/>
      <c r="AI137" s="515"/>
      <c r="AJ137" s="515"/>
      <c r="AK137" s="515"/>
      <c r="AL137" s="516"/>
    </row>
    <row r="138" spans="1:38" ht="12.75" customHeight="1">
      <c r="A138" s="764"/>
      <c r="B138" s="750" t="s">
        <v>989</v>
      </c>
      <c r="C138" s="742" t="str">
        <f t="shared" si="16"/>
        <v/>
      </c>
      <c r="D138" s="510" t="str">
        <f t="shared" si="16"/>
        <v/>
      </c>
      <c r="E138" s="511" t="str">
        <f t="shared" si="14"/>
        <v/>
      </c>
      <c r="F138" s="512" t="str">
        <f t="shared" si="15"/>
        <v/>
      </c>
      <c r="G138" s="513" t="str">
        <f t="shared" si="15"/>
        <v/>
      </c>
      <c r="H138" s="677" t="s">
        <v>8</v>
      </c>
      <c r="I138" s="514"/>
      <c r="J138" s="515"/>
      <c r="K138" s="515"/>
      <c r="L138" s="515"/>
      <c r="M138" s="515"/>
      <c r="N138" s="515"/>
      <c r="O138" s="515"/>
      <c r="P138" s="515"/>
      <c r="Q138" s="515"/>
      <c r="R138" s="515"/>
      <c r="S138" s="515"/>
      <c r="T138" s="515"/>
      <c r="U138" s="515"/>
      <c r="V138" s="515"/>
      <c r="W138" s="515"/>
      <c r="X138" s="515"/>
      <c r="Y138" s="515"/>
      <c r="Z138" s="515"/>
      <c r="AA138" s="515"/>
      <c r="AB138" s="515"/>
      <c r="AC138" s="515"/>
      <c r="AD138" s="515"/>
      <c r="AE138" s="515"/>
      <c r="AF138" s="515"/>
      <c r="AG138" s="515"/>
      <c r="AH138" s="515"/>
      <c r="AI138" s="515"/>
      <c r="AJ138" s="515"/>
      <c r="AK138" s="515"/>
      <c r="AL138" s="516"/>
    </row>
    <row r="139" spans="1:38" ht="12.75" customHeight="1">
      <c r="A139" s="764"/>
      <c r="B139" s="750" t="s">
        <v>989</v>
      </c>
      <c r="C139" s="742" t="str">
        <f t="shared" si="16"/>
        <v/>
      </c>
      <c r="D139" s="510" t="str">
        <f t="shared" si="16"/>
        <v/>
      </c>
      <c r="E139" s="511" t="str">
        <f t="shared" si="14"/>
        <v/>
      </c>
      <c r="F139" s="512" t="str">
        <f t="shared" si="15"/>
        <v/>
      </c>
      <c r="G139" s="513" t="str">
        <f t="shared" si="15"/>
        <v/>
      </c>
      <c r="H139" s="677" t="s">
        <v>8</v>
      </c>
      <c r="I139" s="514"/>
      <c r="J139" s="515"/>
      <c r="K139" s="515"/>
      <c r="L139" s="515"/>
      <c r="M139" s="515"/>
      <c r="N139" s="515"/>
      <c r="O139" s="515"/>
      <c r="P139" s="515"/>
      <c r="Q139" s="515"/>
      <c r="R139" s="515"/>
      <c r="S139" s="515"/>
      <c r="T139" s="515"/>
      <c r="U139" s="515"/>
      <c r="V139" s="515"/>
      <c r="W139" s="515"/>
      <c r="X139" s="515"/>
      <c r="Y139" s="515"/>
      <c r="Z139" s="515"/>
      <c r="AA139" s="515"/>
      <c r="AB139" s="515"/>
      <c r="AC139" s="515"/>
      <c r="AD139" s="515"/>
      <c r="AE139" s="515"/>
      <c r="AF139" s="515"/>
      <c r="AG139" s="515"/>
      <c r="AH139" s="515"/>
      <c r="AI139" s="515"/>
      <c r="AJ139" s="515"/>
      <c r="AK139" s="515"/>
      <c r="AL139" s="516"/>
    </row>
    <row r="140" spans="1:38" ht="12.75" customHeight="1">
      <c r="A140" s="764"/>
      <c r="B140" s="750" t="s">
        <v>989</v>
      </c>
      <c r="C140" s="742" t="str">
        <f t="shared" si="16"/>
        <v/>
      </c>
      <c r="D140" s="510" t="str">
        <f t="shared" si="16"/>
        <v/>
      </c>
      <c r="E140" s="511" t="str">
        <f t="shared" si="14"/>
        <v/>
      </c>
      <c r="F140" s="512" t="str">
        <f t="shared" si="15"/>
        <v/>
      </c>
      <c r="G140" s="513" t="str">
        <f t="shared" si="15"/>
        <v/>
      </c>
      <c r="H140" s="677" t="s">
        <v>8</v>
      </c>
      <c r="I140" s="514"/>
      <c r="J140" s="515"/>
      <c r="K140" s="515"/>
      <c r="L140" s="515"/>
      <c r="M140" s="515"/>
      <c r="N140" s="515"/>
      <c r="O140" s="515"/>
      <c r="P140" s="515"/>
      <c r="Q140" s="515"/>
      <c r="R140" s="515"/>
      <c r="S140" s="515"/>
      <c r="T140" s="515"/>
      <c r="U140" s="515"/>
      <c r="V140" s="515"/>
      <c r="W140" s="515"/>
      <c r="X140" s="515"/>
      <c r="Y140" s="515"/>
      <c r="Z140" s="515"/>
      <c r="AA140" s="515"/>
      <c r="AB140" s="515"/>
      <c r="AC140" s="515"/>
      <c r="AD140" s="515"/>
      <c r="AE140" s="515"/>
      <c r="AF140" s="515"/>
      <c r="AG140" s="515"/>
      <c r="AH140" s="515"/>
      <c r="AI140" s="515"/>
      <c r="AJ140" s="515"/>
      <c r="AK140" s="515"/>
      <c r="AL140" s="516"/>
    </row>
    <row r="141" spans="1:38" ht="12.75" customHeight="1">
      <c r="A141" s="764"/>
      <c r="B141" s="750" t="s">
        <v>989</v>
      </c>
      <c r="C141" s="742" t="str">
        <f t="shared" si="16"/>
        <v/>
      </c>
      <c r="D141" s="510" t="str">
        <f t="shared" si="16"/>
        <v/>
      </c>
      <c r="E141" s="511" t="str">
        <f t="shared" si="14"/>
        <v/>
      </c>
      <c r="F141" s="512" t="str">
        <f t="shared" si="15"/>
        <v/>
      </c>
      <c r="G141" s="513" t="str">
        <f t="shared" si="15"/>
        <v/>
      </c>
      <c r="H141" s="677" t="s">
        <v>8</v>
      </c>
      <c r="I141" s="514"/>
      <c r="J141" s="515"/>
      <c r="K141" s="515"/>
      <c r="L141" s="515"/>
      <c r="M141" s="515"/>
      <c r="N141" s="515"/>
      <c r="O141" s="515"/>
      <c r="P141" s="515"/>
      <c r="Q141" s="515"/>
      <c r="R141" s="515"/>
      <c r="S141" s="515"/>
      <c r="T141" s="515"/>
      <c r="U141" s="515"/>
      <c r="V141" s="515"/>
      <c r="W141" s="515"/>
      <c r="X141" s="515"/>
      <c r="Y141" s="515"/>
      <c r="Z141" s="515"/>
      <c r="AA141" s="515"/>
      <c r="AB141" s="515"/>
      <c r="AC141" s="515"/>
      <c r="AD141" s="515"/>
      <c r="AE141" s="515"/>
      <c r="AF141" s="515"/>
      <c r="AG141" s="515"/>
      <c r="AH141" s="515"/>
      <c r="AI141" s="515"/>
      <c r="AJ141" s="515"/>
      <c r="AK141" s="515"/>
      <c r="AL141" s="516"/>
    </row>
    <row r="142" spans="1:38" ht="12.75" customHeight="1">
      <c r="A142" s="764"/>
      <c r="B142" s="750" t="s">
        <v>989</v>
      </c>
      <c r="C142" s="742" t="str">
        <f t="shared" si="16"/>
        <v/>
      </c>
      <c r="D142" s="510" t="str">
        <f t="shared" si="16"/>
        <v/>
      </c>
      <c r="E142" s="511" t="str">
        <f t="shared" si="14"/>
        <v/>
      </c>
      <c r="F142" s="512" t="str">
        <f t="shared" si="15"/>
        <v/>
      </c>
      <c r="G142" s="513" t="str">
        <f t="shared" si="15"/>
        <v/>
      </c>
      <c r="H142" s="677" t="s">
        <v>8</v>
      </c>
      <c r="I142" s="514"/>
      <c r="J142" s="515"/>
      <c r="K142" s="515"/>
      <c r="L142" s="515"/>
      <c r="M142" s="515"/>
      <c r="N142" s="515"/>
      <c r="O142" s="515"/>
      <c r="P142" s="515"/>
      <c r="Q142" s="515"/>
      <c r="R142" s="515"/>
      <c r="S142" s="515"/>
      <c r="T142" s="515"/>
      <c r="U142" s="515"/>
      <c r="V142" s="515"/>
      <c r="W142" s="515"/>
      <c r="X142" s="515"/>
      <c r="Y142" s="515"/>
      <c r="Z142" s="515"/>
      <c r="AA142" s="515"/>
      <c r="AB142" s="515"/>
      <c r="AC142" s="515"/>
      <c r="AD142" s="515"/>
      <c r="AE142" s="515"/>
      <c r="AF142" s="515"/>
      <c r="AG142" s="515"/>
      <c r="AH142" s="515"/>
      <c r="AI142" s="515"/>
      <c r="AJ142" s="515"/>
      <c r="AK142" s="515"/>
      <c r="AL142" s="516"/>
    </row>
    <row r="143" spans="1:38" ht="12.75" customHeight="1">
      <c r="A143" s="764"/>
      <c r="B143" s="750" t="s">
        <v>989</v>
      </c>
      <c r="C143" s="742" t="str">
        <f t="shared" si="16"/>
        <v/>
      </c>
      <c r="D143" s="510" t="str">
        <f t="shared" si="16"/>
        <v/>
      </c>
      <c r="E143" s="511" t="str">
        <f t="shared" si="14"/>
        <v/>
      </c>
      <c r="F143" s="512" t="str">
        <f t="shared" si="15"/>
        <v/>
      </c>
      <c r="G143" s="513" t="str">
        <f t="shared" si="15"/>
        <v/>
      </c>
      <c r="H143" s="677" t="s">
        <v>8</v>
      </c>
      <c r="I143" s="514"/>
      <c r="J143" s="515"/>
      <c r="K143" s="515"/>
      <c r="L143" s="515"/>
      <c r="M143" s="515"/>
      <c r="N143" s="515"/>
      <c r="O143" s="515"/>
      <c r="P143" s="515"/>
      <c r="Q143" s="515"/>
      <c r="R143" s="515"/>
      <c r="S143" s="515"/>
      <c r="T143" s="515"/>
      <c r="U143" s="515"/>
      <c r="V143" s="515"/>
      <c r="W143" s="515"/>
      <c r="X143" s="515"/>
      <c r="Y143" s="515"/>
      <c r="Z143" s="515"/>
      <c r="AA143" s="515"/>
      <c r="AB143" s="515"/>
      <c r="AC143" s="515"/>
      <c r="AD143" s="515"/>
      <c r="AE143" s="515"/>
      <c r="AF143" s="515"/>
      <c r="AG143" s="515"/>
      <c r="AH143" s="515"/>
      <c r="AI143" s="515"/>
      <c r="AJ143" s="515"/>
      <c r="AK143" s="515"/>
      <c r="AL143" s="516"/>
    </row>
    <row r="144" spans="1:38" ht="12.75" customHeight="1">
      <c r="A144" s="764"/>
      <c r="B144" s="750" t="s">
        <v>989</v>
      </c>
      <c r="C144" s="742" t="str">
        <f t="shared" si="16"/>
        <v/>
      </c>
      <c r="D144" s="510" t="str">
        <f t="shared" si="16"/>
        <v/>
      </c>
      <c r="E144" s="511" t="str">
        <f t="shared" si="14"/>
        <v/>
      </c>
      <c r="F144" s="512" t="str">
        <f t="shared" si="15"/>
        <v/>
      </c>
      <c r="G144" s="513" t="str">
        <f t="shared" si="15"/>
        <v/>
      </c>
      <c r="H144" s="677" t="s">
        <v>8</v>
      </c>
      <c r="I144" s="514"/>
      <c r="J144" s="515"/>
      <c r="K144" s="515"/>
      <c r="L144" s="515"/>
      <c r="M144" s="515"/>
      <c r="N144" s="515"/>
      <c r="O144" s="515"/>
      <c r="P144" s="515"/>
      <c r="Q144" s="515"/>
      <c r="R144" s="515"/>
      <c r="S144" s="515"/>
      <c r="T144" s="515"/>
      <c r="U144" s="515"/>
      <c r="V144" s="515"/>
      <c r="W144" s="515"/>
      <c r="X144" s="515"/>
      <c r="Y144" s="515"/>
      <c r="Z144" s="515"/>
      <c r="AA144" s="515"/>
      <c r="AB144" s="515"/>
      <c r="AC144" s="515"/>
      <c r="AD144" s="515"/>
      <c r="AE144" s="515"/>
      <c r="AF144" s="515"/>
      <c r="AG144" s="515"/>
      <c r="AH144" s="515"/>
      <c r="AI144" s="515"/>
      <c r="AJ144" s="515"/>
      <c r="AK144" s="515"/>
      <c r="AL144" s="516"/>
    </row>
    <row r="145" spans="1:38" ht="12.75" customHeight="1">
      <c r="A145" s="764"/>
      <c r="B145" s="750" t="s">
        <v>989</v>
      </c>
      <c r="C145" s="742" t="str">
        <f t="shared" si="16"/>
        <v/>
      </c>
      <c r="D145" s="510" t="str">
        <f t="shared" si="16"/>
        <v/>
      </c>
      <c r="E145" s="511" t="str">
        <f t="shared" si="14"/>
        <v/>
      </c>
      <c r="F145" s="512" t="str">
        <f t="shared" si="15"/>
        <v/>
      </c>
      <c r="G145" s="513" t="str">
        <f t="shared" si="15"/>
        <v/>
      </c>
      <c r="H145" s="677" t="s">
        <v>8</v>
      </c>
      <c r="I145" s="514"/>
      <c r="J145" s="515"/>
      <c r="K145" s="515"/>
      <c r="L145" s="515"/>
      <c r="M145" s="515"/>
      <c r="N145" s="515"/>
      <c r="O145" s="515"/>
      <c r="P145" s="515"/>
      <c r="Q145" s="515"/>
      <c r="R145" s="515"/>
      <c r="S145" s="515"/>
      <c r="T145" s="515"/>
      <c r="U145" s="515"/>
      <c r="V145" s="515"/>
      <c r="W145" s="515"/>
      <c r="X145" s="515"/>
      <c r="Y145" s="515"/>
      <c r="Z145" s="515"/>
      <c r="AA145" s="515"/>
      <c r="AB145" s="515"/>
      <c r="AC145" s="515"/>
      <c r="AD145" s="515"/>
      <c r="AE145" s="515"/>
      <c r="AF145" s="515"/>
      <c r="AG145" s="515"/>
      <c r="AH145" s="515"/>
      <c r="AI145" s="515"/>
      <c r="AJ145" s="515"/>
      <c r="AK145" s="515"/>
      <c r="AL145" s="516"/>
    </row>
    <row r="146" spans="1:38" ht="12.75" customHeight="1">
      <c r="A146" s="764"/>
      <c r="B146" s="750" t="s">
        <v>989</v>
      </c>
      <c r="C146" s="742" t="str">
        <f t="shared" si="16"/>
        <v/>
      </c>
      <c r="D146" s="510" t="str">
        <f t="shared" si="16"/>
        <v/>
      </c>
      <c r="E146" s="511" t="str">
        <f t="shared" si="14"/>
        <v/>
      </c>
      <c r="F146" s="512" t="str">
        <f t="shared" si="15"/>
        <v/>
      </c>
      <c r="G146" s="513" t="str">
        <f t="shared" si="15"/>
        <v/>
      </c>
      <c r="H146" s="677" t="s">
        <v>8</v>
      </c>
      <c r="I146" s="514"/>
      <c r="J146" s="515"/>
      <c r="K146" s="515"/>
      <c r="L146" s="515"/>
      <c r="M146" s="515"/>
      <c r="N146" s="515"/>
      <c r="O146" s="515"/>
      <c r="P146" s="515"/>
      <c r="Q146" s="515"/>
      <c r="R146" s="515"/>
      <c r="S146" s="515"/>
      <c r="T146" s="515"/>
      <c r="U146" s="515"/>
      <c r="V146" s="515"/>
      <c r="W146" s="515"/>
      <c r="X146" s="515"/>
      <c r="Y146" s="515"/>
      <c r="Z146" s="515"/>
      <c r="AA146" s="515"/>
      <c r="AB146" s="515"/>
      <c r="AC146" s="515"/>
      <c r="AD146" s="515"/>
      <c r="AE146" s="515"/>
      <c r="AF146" s="515"/>
      <c r="AG146" s="515"/>
      <c r="AH146" s="515"/>
      <c r="AI146" s="515"/>
      <c r="AJ146" s="515"/>
      <c r="AK146" s="515"/>
      <c r="AL146" s="516"/>
    </row>
    <row r="147" spans="1:38" ht="12.75" customHeight="1">
      <c r="A147" s="764"/>
      <c r="B147" s="750" t="s">
        <v>989</v>
      </c>
      <c r="C147" s="742" t="str">
        <f t="shared" si="16"/>
        <v/>
      </c>
      <c r="D147" s="510" t="str">
        <f t="shared" si="16"/>
        <v/>
      </c>
      <c r="E147" s="511" t="str">
        <f t="shared" si="14"/>
        <v/>
      </c>
      <c r="F147" s="512" t="str">
        <f t="shared" si="15"/>
        <v/>
      </c>
      <c r="G147" s="513" t="str">
        <f t="shared" si="15"/>
        <v/>
      </c>
      <c r="H147" s="677" t="s">
        <v>8</v>
      </c>
      <c r="I147" s="514"/>
      <c r="J147" s="515"/>
      <c r="K147" s="515"/>
      <c r="L147" s="515"/>
      <c r="M147" s="515"/>
      <c r="N147" s="515"/>
      <c r="O147" s="515"/>
      <c r="P147" s="515"/>
      <c r="Q147" s="515"/>
      <c r="R147" s="515"/>
      <c r="S147" s="515"/>
      <c r="T147" s="515"/>
      <c r="U147" s="515"/>
      <c r="V147" s="515"/>
      <c r="W147" s="515"/>
      <c r="X147" s="515"/>
      <c r="Y147" s="515"/>
      <c r="Z147" s="515"/>
      <c r="AA147" s="515"/>
      <c r="AB147" s="515"/>
      <c r="AC147" s="515"/>
      <c r="AD147" s="515"/>
      <c r="AE147" s="515"/>
      <c r="AF147" s="515"/>
      <c r="AG147" s="515"/>
      <c r="AH147" s="515"/>
      <c r="AI147" s="515"/>
      <c r="AJ147" s="515"/>
      <c r="AK147" s="515"/>
      <c r="AL147" s="516"/>
    </row>
    <row r="148" spans="1:38" ht="12.75" customHeight="1">
      <c r="A148" s="764"/>
      <c r="B148" s="750" t="s">
        <v>989</v>
      </c>
      <c r="C148" s="742" t="str">
        <f t="shared" si="16"/>
        <v/>
      </c>
      <c r="D148" s="510" t="str">
        <f t="shared" si="16"/>
        <v/>
      </c>
      <c r="E148" s="511" t="str">
        <f t="shared" si="14"/>
        <v/>
      </c>
      <c r="F148" s="512" t="str">
        <f t="shared" si="15"/>
        <v/>
      </c>
      <c r="G148" s="513" t="str">
        <f t="shared" si="15"/>
        <v/>
      </c>
      <c r="H148" s="677" t="s">
        <v>8</v>
      </c>
      <c r="I148" s="514"/>
      <c r="J148" s="515"/>
      <c r="K148" s="515"/>
      <c r="L148" s="515"/>
      <c r="M148" s="515"/>
      <c r="N148" s="515"/>
      <c r="O148" s="515"/>
      <c r="P148" s="515"/>
      <c r="Q148" s="515"/>
      <c r="R148" s="515"/>
      <c r="S148" s="515"/>
      <c r="T148" s="515"/>
      <c r="U148" s="515"/>
      <c r="V148" s="515"/>
      <c r="W148" s="515"/>
      <c r="X148" s="515"/>
      <c r="Y148" s="515"/>
      <c r="Z148" s="515"/>
      <c r="AA148" s="515"/>
      <c r="AB148" s="515"/>
      <c r="AC148" s="515"/>
      <c r="AD148" s="515"/>
      <c r="AE148" s="515"/>
      <c r="AF148" s="515"/>
      <c r="AG148" s="515"/>
      <c r="AH148" s="515"/>
      <c r="AI148" s="515"/>
      <c r="AJ148" s="515"/>
      <c r="AK148" s="515"/>
      <c r="AL148" s="516"/>
    </row>
    <row r="149" spans="1:38" ht="12.75" customHeight="1">
      <c r="A149" s="764"/>
      <c r="B149" s="750" t="s">
        <v>989</v>
      </c>
      <c r="C149" s="742" t="str">
        <f t="shared" si="16"/>
        <v/>
      </c>
      <c r="D149" s="510" t="str">
        <f t="shared" si="16"/>
        <v/>
      </c>
      <c r="E149" s="511" t="str">
        <f t="shared" si="14"/>
        <v/>
      </c>
      <c r="F149" s="512" t="str">
        <f t="shared" ref="F149:G152" si="17">IF(F100="","",F100)</f>
        <v/>
      </c>
      <c r="G149" s="513" t="str">
        <f t="shared" si="17"/>
        <v/>
      </c>
      <c r="H149" s="677" t="s">
        <v>8</v>
      </c>
      <c r="I149" s="514"/>
      <c r="J149" s="515"/>
      <c r="K149" s="515"/>
      <c r="L149" s="515"/>
      <c r="M149" s="515"/>
      <c r="N149" s="515"/>
      <c r="O149" s="515"/>
      <c r="P149" s="515"/>
      <c r="Q149" s="515"/>
      <c r="R149" s="515"/>
      <c r="S149" s="515"/>
      <c r="T149" s="515"/>
      <c r="U149" s="515"/>
      <c r="V149" s="515"/>
      <c r="W149" s="515"/>
      <c r="X149" s="515"/>
      <c r="Y149" s="515"/>
      <c r="Z149" s="515"/>
      <c r="AA149" s="515"/>
      <c r="AB149" s="515"/>
      <c r="AC149" s="515"/>
      <c r="AD149" s="515"/>
      <c r="AE149" s="515"/>
      <c r="AF149" s="515"/>
      <c r="AG149" s="515"/>
      <c r="AH149" s="515"/>
      <c r="AI149" s="515"/>
      <c r="AJ149" s="515"/>
      <c r="AK149" s="515"/>
      <c r="AL149" s="516"/>
    </row>
    <row r="150" spans="1:38" ht="12.75" customHeight="1">
      <c r="A150" s="764"/>
      <c r="B150" s="750" t="s">
        <v>989</v>
      </c>
      <c r="C150" s="742" t="str">
        <f t="shared" ref="C150:D152" si="18">IF(C101="","",C101)</f>
        <v/>
      </c>
      <c r="D150" s="510" t="str">
        <f t="shared" si="18"/>
        <v/>
      </c>
      <c r="E150" s="511" t="str">
        <f t="shared" si="14"/>
        <v/>
      </c>
      <c r="F150" s="512" t="str">
        <f t="shared" si="17"/>
        <v/>
      </c>
      <c r="G150" s="513" t="str">
        <f t="shared" si="17"/>
        <v/>
      </c>
      <c r="H150" s="677" t="s">
        <v>8</v>
      </c>
      <c r="I150" s="514"/>
      <c r="J150" s="515"/>
      <c r="K150" s="515"/>
      <c r="L150" s="515"/>
      <c r="M150" s="515"/>
      <c r="N150" s="515"/>
      <c r="O150" s="515"/>
      <c r="P150" s="515"/>
      <c r="Q150" s="515"/>
      <c r="R150" s="515"/>
      <c r="S150" s="515"/>
      <c r="T150" s="515"/>
      <c r="U150" s="515"/>
      <c r="V150" s="515"/>
      <c r="W150" s="515"/>
      <c r="X150" s="515"/>
      <c r="Y150" s="515"/>
      <c r="Z150" s="515"/>
      <c r="AA150" s="515"/>
      <c r="AB150" s="515"/>
      <c r="AC150" s="515"/>
      <c r="AD150" s="515"/>
      <c r="AE150" s="515"/>
      <c r="AF150" s="515"/>
      <c r="AG150" s="515"/>
      <c r="AH150" s="515"/>
      <c r="AI150" s="515"/>
      <c r="AJ150" s="515"/>
      <c r="AK150" s="515"/>
      <c r="AL150" s="516"/>
    </row>
    <row r="151" spans="1:38" ht="12.75" customHeight="1">
      <c r="A151" s="764"/>
      <c r="B151" s="750" t="s">
        <v>989</v>
      </c>
      <c r="C151" s="742" t="str">
        <f t="shared" si="18"/>
        <v/>
      </c>
      <c r="D151" s="510" t="str">
        <f t="shared" si="18"/>
        <v/>
      </c>
      <c r="E151" s="511" t="str">
        <f t="shared" si="14"/>
        <v/>
      </c>
      <c r="F151" s="512" t="str">
        <f t="shared" si="17"/>
        <v/>
      </c>
      <c r="G151" s="513" t="str">
        <f t="shared" si="17"/>
        <v/>
      </c>
      <c r="H151" s="677" t="s">
        <v>8</v>
      </c>
      <c r="I151" s="514"/>
      <c r="J151" s="515"/>
      <c r="K151" s="515"/>
      <c r="L151" s="515"/>
      <c r="M151" s="515"/>
      <c r="N151" s="515"/>
      <c r="O151" s="515"/>
      <c r="P151" s="515"/>
      <c r="Q151" s="515"/>
      <c r="R151" s="515"/>
      <c r="S151" s="515"/>
      <c r="T151" s="515"/>
      <c r="U151" s="515"/>
      <c r="V151" s="515"/>
      <c r="W151" s="515"/>
      <c r="X151" s="515"/>
      <c r="Y151" s="515"/>
      <c r="Z151" s="515"/>
      <c r="AA151" s="515"/>
      <c r="AB151" s="515"/>
      <c r="AC151" s="515"/>
      <c r="AD151" s="515"/>
      <c r="AE151" s="515"/>
      <c r="AF151" s="515"/>
      <c r="AG151" s="515"/>
      <c r="AH151" s="515"/>
      <c r="AI151" s="515"/>
      <c r="AJ151" s="515"/>
      <c r="AK151" s="515"/>
      <c r="AL151" s="516"/>
    </row>
    <row r="152" spans="1:38" ht="13.5" customHeight="1" thickBot="1">
      <c r="A152" s="765"/>
      <c r="B152" s="750" t="s">
        <v>989</v>
      </c>
      <c r="C152" s="742" t="str">
        <f t="shared" si="18"/>
        <v/>
      </c>
      <c r="D152" s="510" t="str">
        <f t="shared" si="18"/>
        <v/>
      </c>
      <c r="E152" s="511" t="str">
        <f t="shared" si="14"/>
        <v/>
      </c>
      <c r="F152" s="512" t="str">
        <f t="shared" si="17"/>
        <v/>
      </c>
      <c r="G152" s="513" t="str">
        <f t="shared" si="17"/>
        <v/>
      </c>
      <c r="H152" s="677" t="s">
        <v>8</v>
      </c>
      <c r="I152" s="521"/>
      <c r="J152" s="522"/>
      <c r="K152" s="522"/>
      <c r="L152" s="522"/>
      <c r="M152" s="522"/>
      <c r="N152" s="522"/>
      <c r="O152" s="522"/>
      <c r="P152" s="522"/>
      <c r="Q152" s="522"/>
      <c r="R152" s="522"/>
      <c r="S152" s="522"/>
      <c r="T152" s="522"/>
      <c r="U152" s="522"/>
      <c r="V152" s="522"/>
      <c r="W152" s="522"/>
      <c r="X152" s="522"/>
      <c r="Y152" s="522"/>
      <c r="Z152" s="522"/>
      <c r="AA152" s="522"/>
      <c r="AB152" s="522"/>
      <c r="AC152" s="522"/>
      <c r="AD152" s="522"/>
      <c r="AE152" s="522"/>
      <c r="AF152" s="522"/>
      <c r="AG152" s="522"/>
      <c r="AH152" s="522"/>
      <c r="AI152" s="522"/>
      <c r="AJ152" s="522"/>
      <c r="AK152" s="522"/>
      <c r="AL152" s="523"/>
    </row>
    <row r="153" spans="1:38" s="317" customFormat="1" ht="24">
      <c r="A153" s="608" t="s">
        <v>121</v>
      </c>
      <c r="B153" s="749" t="s">
        <v>988</v>
      </c>
      <c r="C153" s="316"/>
      <c r="D153" s="317" t="s">
        <v>121</v>
      </c>
    </row>
    <row r="154" spans="1:38" s="18" customFormat="1" ht="24">
      <c r="A154" s="813" t="s">
        <v>1006</v>
      </c>
      <c r="B154" s="749" t="s">
        <v>988</v>
      </c>
      <c r="C154" s="768" t="s">
        <v>10</v>
      </c>
      <c r="D154" s="766" t="s">
        <v>199</v>
      </c>
      <c r="E154" s="797" t="s">
        <v>58</v>
      </c>
      <c r="F154" s="335" t="str">
        <f>IF(Analiza!G$83="","",Analiza!G$83)</f>
        <v>Faza oper.</v>
      </c>
      <c r="G154" s="335" t="str">
        <f>IF(Analiza!H$83="","",Analiza!H$83)</f>
        <v>Faza oper.</v>
      </c>
      <c r="H154" s="335" t="str">
        <f>IF(Analiza!I$83="","",Analiza!I$83)</f>
        <v>Faza oper.</v>
      </c>
      <c r="I154" s="335" t="str">
        <f>IF(Analiza!J$83="","",Analiza!J$83)</f>
        <v>Faza oper.</v>
      </c>
      <c r="J154" s="335" t="str">
        <f>IF(Analiza!K$83="","",Analiza!K$83)</f>
        <v>Faza oper.</v>
      </c>
      <c r="K154" s="335" t="str">
        <f>IF(Analiza!L$83="","",Analiza!L$83)</f>
        <v>Faza oper.</v>
      </c>
      <c r="L154" s="335" t="str">
        <f>IF(Analiza!M$83="","",Analiza!M$83)</f>
        <v>Faza oper.</v>
      </c>
      <c r="M154" s="335" t="str">
        <f>IF(Analiza!N$83="","",Analiza!N$83)</f>
        <v>Faza oper.</v>
      </c>
      <c r="N154" s="335" t="str">
        <f>IF(Analiza!O$83="","",Analiza!O$83)</f>
        <v>Faza oper.</v>
      </c>
      <c r="O154" s="335" t="str">
        <f>IF(Analiza!P$83="","",Analiza!P$83)</f>
        <v>Faza oper.</v>
      </c>
      <c r="P154" s="335" t="str">
        <f>IF(Analiza!Q$83="","",Analiza!Q$83)</f>
        <v>Faza oper.</v>
      </c>
      <c r="Q154" s="335" t="str">
        <f>IF(Analiza!R$83="","",Analiza!R$83)</f>
        <v>Faza oper.</v>
      </c>
      <c r="R154" s="335" t="str">
        <f>IF(Analiza!S$83="","",Analiza!S$83)</f>
        <v>Faza oper.</v>
      </c>
      <c r="S154" s="335" t="str">
        <f>IF(Analiza!T$83="","",Analiza!T$83)</f>
        <v>Faza oper.</v>
      </c>
      <c r="T154" s="335" t="str">
        <f>IF(Analiza!U$83="","",Analiza!U$83)</f>
        <v>Faza oper.</v>
      </c>
      <c r="U154" s="335" t="str">
        <f>IF(Analiza!V$83="","",Analiza!V$83)</f>
        <v>Faza oper.</v>
      </c>
      <c r="V154" s="335" t="str">
        <f>IF(Analiza!W$83="","",Analiza!W$83)</f>
        <v>Faza oper.</v>
      </c>
      <c r="W154" s="335" t="str">
        <f>IF(Analiza!X$83="","",Analiza!X$83)</f>
        <v>Faza oper.</v>
      </c>
      <c r="X154" s="335" t="str">
        <f>IF(Analiza!Y$83="","",Analiza!Y$83)</f>
        <v>Faza oper.</v>
      </c>
      <c r="Y154" s="335" t="str">
        <f>IF(Analiza!Z$83="","",Analiza!Z$83)</f>
        <v>Faza oper.</v>
      </c>
      <c r="Z154" s="335" t="str">
        <f>IF(Analiza!AA$83="","",Analiza!AA$83)</f>
        <v>Faza oper.</v>
      </c>
      <c r="AA154" s="335" t="str">
        <f>IF(Analiza!AB$83="","",Analiza!AB$83)</f>
        <v>Faza oper.</v>
      </c>
      <c r="AB154" s="335" t="str">
        <f>IF(Analiza!AC$83="","",Analiza!AC$83)</f>
        <v>Faza oper.</v>
      </c>
      <c r="AC154" s="335" t="str">
        <f>IF(Analiza!AD$83="","",Analiza!AD$83)</f>
        <v>Faza oper.</v>
      </c>
      <c r="AD154" s="335" t="str">
        <f>IF(Analiza!AE$83="","",Analiza!AE$83)</f>
        <v>Faza oper.</v>
      </c>
      <c r="AE154" s="335" t="str">
        <f>IF(Analiza!AF$83="","",Analiza!AF$83)</f>
        <v>Faza oper.</v>
      </c>
      <c r="AF154" s="335" t="str">
        <f>IF(Analiza!AG$83="","",Analiza!AG$83)</f>
        <v>Faza oper.</v>
      </c>
      <c r="AG154" s="335" t="str">
        <f>IF(Analiza!AH$83="","",Analiza!AH$83)</f>
        <v>Faza oper.</v>
      </c>
      <c r="AH154" s="335" t="str">
        <f>IF(Analiza!AI$83="","",Analiza!AI$83)</f>
        <v>Faza oper.</v>
      </c>
      <c r="AI154" s="335" t="str">
        <f>IF(Analiza!AJ$83="","",Analiza!AJ$83)</f>
        <v>Faza oper.</v>
      </c>
    </row>
    <row r="155" spans="1:38" s="18" customFormat="1" ht="15" customHeight="1" thickBot="1">
      <c r="A155" s="764"/>
      <c r="B155" s="749" t="s">
        <v>988</v>
      </c>
      <c r="C155" s="769"/>
      <c r="D155" s="767"/>
      <c r="E155" s="798"/>
      <c r="F155" s="657">
        <f>IF(Analiza!G$84="","",Analiza!G$84)</f>
        <v>2021</v>
      </c>
      <c r="G155" s="657">
        <f>IF(Analiza!H$84="","",Analiza!H$84)</f>
        <v>2022</v>
      </c>
      <c r="H155" s="657">
        <f>IF(Analiza!I$84="","",Analiza!I$84)</f>
        <v>2023</v>
      </c>
      <c r="I155" s="657">
        <f>IF(Analiza!J$84="","",Analiza!J$84)</f>
        <v>2024</v>
      </c>
      <c r="J155" s="657">
        <f>IF(Analiza!K$84="","",Analiza!K$84)</f>
        <v>2025</v>
      </c>
      <c r="K155" s="657">
        <f>IF(Analiza!L$84="","",Analiza!L$84)</f>
        <v>2026</v>
      </c>
      <c r="L155" s="657">
        <f>IF(Analiza!M$84="","",Analiza!M$84)</f>
        <v>2027</v>
      </c>
      <c r="M155" s="657">
        <f>IF(Analiza!N$84="","",Analiza!N$84)</f>
        <v>2028</v>
      </c>
      <c r="N155" s="657">
        <f>IF(Analiza!O$84="","",Analiza!O$84)</f>
        <v>2029</v>
      </c>
      <c r="O155" s="657">
        <f>IF(Analiza!P$84="","",Analiza!P$84)</f>
        <v>2030</v>
      </c>
      <c r="P155" s="657">
        <f>IF(Analiza!Q$84="","",Analiza!Q$84)</f>
        <v>2031</v>
      </c>
      <c r="Q155" s="657">
        <f>IF(Analiza!R$84="","",Analiza!R$84)</f>
        <v>2032</v>
      </c>
      <c r="R155" s="657">
        <f>IF(Analiza!S$84="","",Analiza!S$84)</f>
        <v>2033</v>
      </c>
      <c r="S155" s="657">
        <f>IF(Analiza!T$84="","",Analiza!T$84)</f>
        <v>2034</v>
      </c>
      <c r="T155" s="657">
        <f>IF(Analiza!U$84="","",Analiza!U$84)</f>
        <v>2035</v>
      </c>
      <c r="U155" s="657">
        <f>IF(Analiza!V$84="","",Analiza!V$84)</f>
        <v>2036</v>
      </c>
      <c r="V155" s="657">
        <f>IF(Analiza!W$84="","",Analiza!W$84)</f>
        <v>2037</v>
      </c>
      <c r="W155" s="657">
        <f>IF(Analiza!X$84="","",Analiza!X$84)</f>
        <v>2038</v>
      </c>
      <c r="X155" s="657">
        <f>IF(Analiza!Y$84="","",Analiza!Y$84)</f>
        <v>2039</v>
      </c>
      <c r="Y155" s="657">
        <f>IF(Analiza!Z$84="","",Analiza!Z$84)</f>
        <v>2040</v>
      </c>
      <c r="Z155" s="657">
        <f>IF(Analiza!AA$84="","",Analiza!AA$84)</f>
        <v>2041</v>
      </c>
      <c r="AA155" s="657">
        <f>IF(Analiza!AB$84="","",Analiza!AB$84)</f>
        <v>2042</v>
      </c>
      <c r="AB155" s="657">
        <f>IF(Analiza!AC$84="","",Analiza!AC$84)</f>
        <v>2043</v>
      </c>
      <c r="AC155" s="657">
        <f>IF(Analiza!AD$84="","",Analiza!AD$84)</f>
        <v>2044</v>
      </c>
      <c r="AD155" s="657">
        <f>IF(Analiza!AE$84="","",Analiza!AE$84)</f>
        <v>2045</v>
      </c>
      <c r="AE155" s="657">
        <f>IF(Analiza!AF$84="","",Analiza!AF$84)</f>
        <v>2046</v>
      </c>
      <c r="AF155" s="657">
        <f>IF(Analiza!AG$84="","",Analiza!AG$84)</f>
        <v>2047</v>
      </c>
      <c r="AG155" s="657">
        <f>IF(Analiza!AH$84="","",Analiza!AH$84)</f>
        <v>2048</v>
      </c>
      <c r="AH155" s="657">
        <f>IF(Analiza!AI$84="","",Analiza!AI$84)</f>
        <v>2049</v>
      </c>
      <c r="AI155" s="657">
        <f>IF(Analiza!AJ$84="","",Analiza!AJ$84)</f>
        <v>2050</v>
      </c>
    </row>
    <row r="156" spans="1:38" ht="24">
      <c r="A156" s="764"/>
      <c r="B156" s="749" t="s">
        <v>988</v>
      </c>
      <c r="C156" s="739">
        <v>1</v>
      </c>
      <c r="D156" s="663" t="s">
        <v>105</v>
      </c>
      <c r="E156" s="681">
        <f>SUM(F156:AI156)</f>
        <v>0</v>
      </c>
      <c r="F156" s="557"/>
      <c r="G156" s="558"/>
      <c r="H156" s="558"/>
      <c r="I156" s="558"/>
      <c r="J156" s="558"/>
      <c r="K156" s="558"/>
      <c r="L156" s="558"/>
      <c r="M156" s="558"/>
      <c r="N156" s="558"/>
      <c r="O156" s="558"/>
      <c r="P156" s="558"/>
      <c r="Q156" s="558"/>
      <c r="R156" s="558"/>
      <c r="S156" s="558"/>
      <c r="T156" s="558"/>
      <c r="U156" s="558"/>
      <c r="V156" s="558"/>
      <c r="W156" s="558"/>
      <c r="X156" s="558"/>
      <c r="Y156" s="558"/>
      <c r="Z156" s="558"/>
      <c r="AA156" s="558"/>
      <c r="AB156" s="558"/>
      <c r="AC156" s="558"/>
      <c r="AD156" s="558"/>
      <c r="AE156" s="558"/>
      <c r="AF156" s="558"/>
      <c r="AG156" s="558"/>
      <c r="AH156" s="558"/>
      <c r="AI156" s="559"/>
    </row>
    <row r="157" spans="1:38" ht="24">
      <c r="A157" s="764"/>
      <c r="B157" s="749" t="s">
        <v>988</v>
      </c>
      <c r="C157" s="732">
        <v>2</v>
      </c>
      <c r="D157" s="651" t="s">
        <v>106</v>
      </c>
      <c r="E157" s="682">
        <f>SUM(F157:AI157)</f>
        <v>0</v>
      </c>
      <c r="F157" s="560"/>
      <c r="G157" s="561"/>
      <c r="H157" s="561"/>
      <c r="I157" s="561"/>
      <c r="J157" s="561"/>
      <c r="K157" s="561"/>
      <c r="L157" s="561"/>
      <c r="M157" s="561"/>
      <c r="N157" s="561"/>
      <c r="O157" s="561"/>
      <c r="P157" s="561"/>
      <c r="Q157" s="561"/>
      <c r="R157" s="561"/>
      <c r="S157" s="561"/>
      <c r="T157" s="561"/>
      <c r="U157" s="561"/>
      <c r="V157" s="561"/>
      <c r="W157" s="561"/>
      <c r="X157" s="561"/>
      <c r="Y157" s="561"/>
      <c r="Z157" s="561"/>
      <c r="AA157" s="561"/>
      <c r="AB157" s="561"/>
      <c r="AC157" s="561"/>
      <c r="AD157" s="561"/>
      <c r="AE157" s="561"/>
      <c r="AF157" s="561"/>
      <c r="AG157" s="561"/>
      <c r="AH157" s="561"/>
      <c r="AI157" s="562"/>
    </row>
    <row r="158" spans="1:38" ht="24.75" thickBot="1">
      <c r="A158" s="765"/>
      <c r="B158" s="749" t="s">
        <v>988</v>
      </c>
      <c r="C158" s="732">
        <v>3</v>
      </c>
      <c r="D158" s="651" t="s">
        <v>107</v>
      </c>
      <c r="E158" s="682">
        <f>SUM(F158:AI158)</f>
        <v>0</v>
      </c>
      <c r="F158" s="563"/>
      <c r="G158" s="564"/>
      <c r="H158" s="564"/>
      <c r="I158" s="564"/>
      <c r="J158" s="564"/>
      <c r="K158" s="564"/>
      <c r="L158" s="564"/>
      <c r="M158" s="564"/>
      <c r="N158" s="564"/>
      <c r="O158" s="564"/>
      <c r="P158" s="564"/>
      <c r="Q158" s="564"/>
      <c r="R158" s="564"/>
      <c r="S158" s="564"/>
      <c r="T158" s="564"/>
      <c r="U158" s="564"/>
      <c r="V158" s="564"/>
      <c r="W158" s="564"/>
      <c r="X158" s="564"/>
      <c r="Y158" s="564"/>
      <c r="Z158" s="564"/>
      <c r="AA158" s="564"/>
      <c r="AB158" s="564"/>
      <c r="AC158" s="564"/>
      <c r="AD158" s="564"/>
      <c r="AE158" s="564"/>
      <c r="AF158" s="564"/>
      <c r="AG158" s="564"/>
      <c r="AH158" s="564"/>
      <c r="AI158" s="565"/>
    </row>
    <row r="159" spans="1:38" s="328" customFormat="1" ht="24" customHeight="1">
      <c r="A159" s="656" t="s">
        <v>132</v>
      </c>
      <c r="B159" s="749" t="s">
        <v>988</v>
      </c>
      <c r="C159" s="327" t="s">
        <v>131</v>
      </c>
      <c r="D159" s="328" t="s">
        <v>132</v>
      </c>
      <c r="F159" s="683"/>
      <c r="G159" s="683"/>
      <c r="H159" s="683"/>
      <c r="I159" s="683"/>
      <c r="J159" s="683"/>
      <c r="K159" s="683"/>
      <c r="L159" s="683"/>
      <c r="M159" s="683"/>
      <c r="N159" s="683"/>
      <c r="O159" s="683"/>
      <c r="P159" s="683"/>
      <c r="Q159" s="683"/>
      <c r="R159" s="683"/>
      <c r="S159" s="683"/>
      <c r="T159" s="683"/>
      <c r="U159" s="683"/>
      <c r="V159" s="683"/>
      <c r="W159" s="683"/>
      <c r="X159" s="683"/>
      <c r="Y159" s="683"/>
      <c r="Z159" s="683"/>
      <c r="AA159" s="683"/>
      <c r="AB159" s="683"/>
      <c r="AC159" s="683"/>
      <c r="AD159" s="683"/>
      <c r="AE159" s="683"/>
      <c r="AF159" s="683"/>
      <c r="AG159" s="683"/>
      <c r="AH159" s="683"/>
      <c r="AI159" s="683"/>
    </row>
    <row r="160" spans="1:38" s="346" customFormat="1" ht="19.5" customHeight="1" thickBot="1">
      <c r="A160" s="684" t="s">
        <v>96</v>
      </c>
      <c r="B160" s="749" t="s">
        <v>988</v>
      </c>
      <c r="C160" s="345" t="s">
        <v>22</v>
      </c>
      <c r="D160" s="346" t="s">
        <v>96</v>
      </c>
    </row>
    <row r="161" spans="1:35" s="686" customFormat="1" ht="36.75" thickBot="1">
      <c r="A161" s="761" t="s">
        <v>1016</v>
      </c>
      <c r="B161" s="749" t="s">
        <v>991</v>
      </c>
      <c r="C161" s="732">
        <v>1</v>
      </c>
      <c r="D161" s="611" t="s">
        <v>1007</v>
      </c>
      <c r="E161" s="773"/>
      <c r="F161" s="774"/>
      <c r="G161" s="774"/>
      <c r="H161" s="774"/>
      <c r="I161" s="774"/>
      <c r="J161" s="774"/>
      <c r="K161" s="774"/>
      <c r="L161" s="774"/>
      <c r="M161" s="774"/>
      <c r="N161" s="774"/>
      <c r="O161" s="774"/>
      <c r="P161" s="774"/>
      <c r="Q161" s="774"/>
      <c r="R161" s="774"/>
      <c r="S161" s="774"/>
      <c r="T161" s="775"/>
      <c r="U161" s="685"/>
      <c r="V161" s="685"/>
      <c r="W161" s="685"/>
      <c r="X161" s="685"/>
      <c r="Y161" s="685"/>
      <c r="Z161" s="685"/>
      <c r="AA161" s="685"/>
      <c r="AB161" s="685"/>
      <c r="AC161" s="685"/>
      <c r="AD161" s="685"/>
      <c r="AE161" s="685"/>
      <c r="AF161" s="685"/>
      <c r="AG161" s="685"/>
      <c r="AH161" s="685"/>
      <c r="AI161" s="685"/>
    </row>
    <row r="162" spans="1:35" s="8" customFormat="1" ht="24" customHeight="1">
      <c r="A162" s="762"/>
      <c r="B162" s="749" t="s">
        <v>988</v>
      </c>
      <c r="C162" s="768" t="s">
        <v>10</v>
      </c>
      <c r="D162" s="766" t="s">
        <v>200</v>
      </c>
      <c r="E162" s="797" t="s">
        <v>0</v>
      </c>
      <c r="F162" s="335" t="str">
        <f>IF(Analiza!G$83="","",Analiza!G$83)</f>
        <v>Faza oper.</v>
      </c>
      <c r="G162" s="335" t="str">
        <f>IF(Analiza!H$83="","",Analiza!H$83)</f>
        <v>Faza oper.</v>
      </c>
      <c r="H162" s="335" t="str">
        <f>IF(Analiza!I$83="","",Analiza!I$83)</f>
        <v>Faza oper.</v>
      </c>
      <c r="I162" s="335" t="str">
        <f>IF(Analiza!J$83="","",Analiza!J$83)</f>
        <v>Faza oper.</v>
      </c>
      <c r="J162" s="335" t="str">
        <f>IF(Analiza!K$83="","",Analiza!K$83)</f>
        <v>Faza oper.</v>
      </c>
      <c r="K162" s="335" t="str">
        <f>IF(Analiza!L$83="","",Analiza!L$83)</f>
        <v>Faza oper.</v>
      </c>
      <c r="L162" s="335" t="str">
        <f>IF(Analiza!M$83="","",Analiza!M$83)</f>
        <v>Faza oper.</v>
      </c>
      <c r="M162" s="335" t="str">
        <f>IF(Analiza!N$83="","",Analiza!N$83)</f>
        <v>Faza oper.</v>
      </c>
      <c r="N162" s="335" t="str">
        <f>IF(Analiza!O$83="","",Analiza!O$83)</f>
        <v>Faza oper.</v>
      </c>
      <c r="O162" s="335" t="str">
        <f>IF(Analiza!P$83="","",Analiza!P$83)</f>
        <v>Faza oper.</v>
      </c>
      <c r="P162" s="335" t="str">
        <f>IF(Analiza!Q$83="","",Analiza!Q$83)</f>
        <v>Faza oper.</v>
      </c>
      <c r="Q162" s="335" t="str">
        <f>IF(Analiza!R$83="","",Analiza!R$83)</f>
        <v>Faza oper.</v>
      </c>
      <c r="R162" s="335" t="str">
        <f>IF(Analiza!S$83="","",Analiza!S$83)</f>
        <v>Faza oper.</v>
      </c>
      <c r="S162" s="335" t="str">
        <f>IF(Analiza!T$83="","",Analiza!T$83)</f>
        <v>Faza oper.</v>
      </c>
      <c r="T162" s="335" t="str">
        <f>IF(Analiza!U$83="","",Analiza!U$83)</f>
        <v>Faza oper.</v>
      </c>
      <c r="U162" s="335" t="str">
        <f>IF(Analiza!V$83="","",Analiza!V$83)</f>
        <v>Faza oper.</v>
      </c>
      <c r="V162" s="335" t="str">
        <f>IF(Analiza!W$83="","",Analiza!W$83)</f>
        <v>Faza oper.</v>
      </c>
      <c r="W162" s="335" t="str">
        <f>IF(Analiza!X$83="","",Analiza!X$83)</f>
        <v>Faza oper.</v>
      </c>
      <c r="X162" s="335" t="str">
        <f>IF(Analiza!Y$83="","",Analiza!Y$83)</f>
        <v>Faza oper.</v>
      </c>
      <c r="Y162" s="335" t="str">
        <f>IF(Analiza!Z$83="","",Analiza!Z$83)</f>
        <v>Faza oper.</v>
      </c>
      <c r="Z162" s="335" t="str">
        <f>IF(Analiza!AA$83="","",Analiza!AA$83)</f>
        <v>Faza oper.</v>
      </c>
      <c r="AA162" s="335" t="str">
        <f>IF(Analiza!AB$83="","",Analiza!AB$83)</f>
        <v>Faza oper.</v>
      </c>
      <c r="AB162" s="335" t="str">
        <f>IF(Analiza!AC$83="","",Analiza!AC$83)</f>
        <v>Faza oper.</v>
      </c>
      <c r="AC162" s="335" t="str">
        <f>IF(Analiza!AD$83="","",Analiza!AD$83)</f>
        <v>Faza oper.</v>
      </c>
      <c r="AD162" s="335" t="str">
        <f>IF(Analiza!AE$83="","",Analiza!AE$83)</f>
        <v>Faza oper.</v>
      </c>
      <c r="AE162" s="335" t="str">
        <f>IF(Analiza!AF$83="","",Analiza!AF$83)</f>
        <v>Faza oper.</v>
      </c>
      <c r="AF162" s="335" t="str">
        <f>IF(Analiza!AG$83="","",Analiza!AG$83)</f>
        <v>Faza oper.</v>
      </c>
      <c r="AG162" s="335" t="str">
        <f>IF(Analiza!AH$83="","",Analiza!AH$83)</f>
        <v>Faza oper.</v>
      </c>
      <c r="AH162" s="335" t="str">
        <f>IF(Analiza!AI$83="","",Analiza!AI$83)</f>
        <v>Faza oper.</v>
      </c>
      <c r="AI162" s="335" t="str">
        <f>IF(Analiza!AJ$83="","",Analiza!AJ$83)</f>
        <v>Faza oper.</v>
      </c>
    </row>
    <row r="163" spans="1:35" s="8" customFormat="1" ht="16.5" customHeight="1" thickBot="1">
      <c r="A163" s="762"/>
      <c r="B163" s="749" t="s">
        <v>988</v>
      </c>
      <c r="C163" s="769"/>
      <c r="D163" s="767"/>
      <c r="E163" s="798"/>
      <c r="F163" s="657">
        <f>IF(Analiza!G$84="","",Analiza!G$84)</f>
        <v>2021</v>
      </c>
      <c r="G163" s="657">
        <f>IF(Analiza!H$84="","",Analiza!H$84)</f>
        <v>2022</v>
      </c>
      <c r="H163" s="657">
        <f>IF(Analiza!I$84="","",Analiza!I$84)</f>
        <v>2023</v>
      </c>
      <c r="I163" s="657">
        <f>IF(Analiza!J$84="","",Analiza!J$84)</f>
        <v>2024</v>
      </c>
      <c r="J163" s="657">
        <f>IF(Analiza!K$84="","",Analiza!K$84)</f>
        <v>2025</v>
      </c>
      <c r="K163" s="657">
        <f>IF(Analiza!L$84="","",Analiza!L$84)</f>
        <v>2026</v>
      </c>
      <c r="L163" s="657">
        <f>IF(Analiza!M$84="","",Analiza!M$84)</f>
        <v>2027</v>
      </c>
      <c r="M163" s="657">
        <f>IF(Analiza!N$84="","",Analiza!N$84)</f>
        <v>2028</v>
      </c>
      <c r="N163" s="657">
        <f>IF(Analiza!O$84="","",Analiza!O$84)</f>
        <v>2029</v>
      </c>
      <c r="O163" s="657">
        <f>IF(Analiza!P$84="","",Analiza!P$84)</f>
        <v>2030</v>
      </c>
      <c r="P163" s="657">
        <f>IF(Analiza!Q$84="","",Analiza!Q$84)</f>
        <v>2031</v>
      </c>
      <c r="Q163" s="657">
        <f>IF(Analiza!R$84="","",Analiza!R$84)</f>
        <v>2032</v>
      </c>
      <c r="R163" s="657">
        <f>IF(Analiza!S$84="","",Analiza!S$84)</f>
        <v>2033</v>
      </c>
      <c r="S163" s="657">
        <f>IF(Analiza!T$84="","",Analiza!T$84)</f>
        <v>2034</v>
      </c>
      <c r="T163" s="657">
        <f>IF(Analiza!U$84="","",Analiza!U$84)</f>
        <v>2035</v>
      </c>
      <c r="U163" s="657">
        <f>IF(Analiza!V$84="","",Analiza!V$84)</f>
        <v>2036</v>
      </c>
      <c r="V163" s="657">
        <f>IF(Analiza!W$84="","",Analiza!W$84)</f>
        <v>2037</v>
      </c>
      <c r="W163" s="657">
        <f>IF(Analiza!X$84="","",Analiza!X$84)</f>
        <v>2038</v>
      </c>
      <c r="X163" s="657">
        <f>IF(Analiza!Y$84="","",Analiza!Y$84)</f>
        <v>2039</v>
      </c>
      <c r="Y163" s="657">
        <f>IF(Analiza!Z$84="","",Analiza!Z$84)</f>
        <v>2040</v>
      </c>
      <c r="Z163" s="657">
        <f>IF(Analiza!AA$84="","",Analiza!AA$84)</f>
        <v>2041</v>
      </c>
      <c r="AA163" s="657">
        <f>IF(Analiza!AB$84="","",Analiza!AB$84)</f>
        <v>2042</v>
      </c>
      <c r="AB163" s="657">
        <f>IF(Analiza!AC$84="","",Analiza!AC$84)</f>
        <v>2043</v>
      </c>
      <c r="AC163" s="657">
        <f>IF(Analiza!AD$84="","",Analiza!AD$84)</f>
        <v>2044</v>
      </c>
      <c r="AD163" s="657">
        <f>IF(Analiza!AE$84="","",Analiza!AE$84)</f>
        <v>2045</v>
      </c>
      <c r="AE163" s="657">
        <f>IF(Analiza!AF$84="","",Analiza!AF$84)</f>
        <v>2046</v>
      </c>
      <c r="AF163" s="657">
        <f>IF(Analiza!AG$84="","",Analiza!AG$84)</f>
        <v>2047</v>
      </c>
      <c r="AG163" s="657">
        <f>IF(Analiza!AH$84="","",Analiza!AH$84)</f>
        <v>2048</v>
      </c>
      <c r="AH163" s="657">
        <f>IF(Analiza!AI$84="","",Analiza!AI$84)</f>
        <v>2049</v>
      </c>
      <c r="AI163" s="657">
        <f>IF(Analiza!AJ$84="","",Analiza!AJ$84)</f>
        <v>2050</v>
      </c>
    </row>
    <row r="164" spans="1:35" s="18" customFormat="1" ht="24">
      <c r="A164" s="762"/>
      <c r="B164" s="749" t="s">
        <v>988</v>
      </c>
      <c r="C164" s="739">
        <v>1</v>
      </c>
      <c r="D164" s="687" t="s">
        <v>562</v>
      </c>
      <c r="E164" s="688" t="s">
        <v>1</v>
      </c>
      <c r="F164" s="566"/>
      <c r="G164" s="567"/>
      <c r="H164" s="567"/>
      <c r="I164" s="567"/>
      <c r="J164" s="567"/>
      <c r="K164" s="567"/>
      <c r="L164" s="567"/>
      <c r="M164" s="567"/>
      <c r="N164" s="567"/>
      <c r="O164" s="567"/>
      <c r="P164" s="567"/>
      <c r="Q164" s="567"/>
      <c r="R164" s="567"/>
      <c r="S164" s="567"/>
      <c r="T164" s="567"/>
      <c r="U164" s="567"/>
      <c r="V164" s="567"/>
      <c r="W164" s="567"/>
      <c r="X164" s="567"/>
      <c r="Y164" s="567"/>
      <c r="Z164" s="567"/>
      <c r="AA164" s="567"/>
      <c r="AB164" s="567"/>
      <c r="AC164" s="567"/>
      <c r="AD164" s="567"/>
      <c r="AE164" s="567"/>
      <c r="AF164" s="567"/>
      <c r="AG164" s="567"/>
      <c r="AH164" s="567"/>
      <c r="AI164" s="568"/>
    </row>
    <row r="165" spans="1:35" s="18" customFormat="1" ht="24">
      <c r="A165" s="762"/>
      <c r="B165" s="749" t="s">
        <v>988</v>
      </c>
      <c r="C165" s="732">
        <v>2</v>
      </c>
      <c r="D165" s="27" t="s">
        <v>563</v>
      </c>
      <c r="E165" s="689" t="s">
        <v>1</v>
      </c>
      <c r="F165" s="569"/>
      <c r="G165" s="570"/>
      <c r="H165" s="570"/>
      <c r="I165" s="570"/>
      <c r="J165" s="570"/>
      <c r="K165" s="570"/>
      <c r="L165" s="570"/>
      <c r="M165" s="570"/>
      <c r="N165" s="570"/>
      <c r="O165" s="570"/>
      <c r="P165" s="570"/>
      <c r="Q165" s="570"/>
      <c r="R165" s="570"/>
      <c r="S165" s="570"/>
      <c r="T165" s="570"/>
      <c r="U165" s="570"/>
      <c r="V165" s="570"/>
      <c r="W165" s="570"/>
      <c r="X165" s="570"/>
      <c r="Y165" s="570"/>
      <c r="Z165" s="570"/>
      <c r="AA165" s="570"/>
      <c r="AB165" s="570"/>
      <c r="AC165" s="570"/>
      <c r="AD165" s="570"/>
      <c r="AE165" s="570"/>
      <c r="AF165" s="570"/>
      <c r="AG165" s="570"/>
      <c r="AH165" s="570"/>
      <c r="AI165" s="571"/>
    </row>
    <row r="166" spans="1:35" s="18" customFormat="1" ht="24">
      <c r="A166" s="762"/>
      <c r="B166" s="749" t="s">
        <v>988</v>
      </c>
      <c r="C166" s="732">
        <v>3</v>
      </c>
      <c r="D166" s="27" t="s">
        <v>564</v>
      </c>
      <c r="E166" s="689" t="s">
        <v>1</v>
      </c>
      <c r="F166" s="569"/>
      <c r="G166" s="570"/>
      <c r="H166" s="570"/>
      <c r="I166" s="570"/>
      <c r="J166" s="570"/>
      <c r="K166" s="570"/>
      <c r="L166" s="570"/>
      <c r="M166" s="570"/>
      <c r="N166" s="570"/>
      <c r="O166" s="570"/>
      <c r="P166" s="570"/>
      <c r="Q166" s="570"/>
      <c r="R166" s="570"/>
      <c r="S166" s="570"/>
      <c r="T166" s="570"/>
      <c r="U166" s="570"/>
      <c r="V166" s="570"/>
      <c r="W166" s="570"/>
      <c r="X166" s="570"/>
      <c r="Y166" s="570"/>
      <c r="Z166" s="570"/>
      <c r="AA166" s="570"/>
      <c r="AB166" s="570"/>
      <c r="AC166" s="570"/>
      <c r="AD166" s="570"/>
      <c r="AE166" s="570"/>
      <c r="AF166" s="570"/>
      <c r="AG166" s="570"/>
      <c r="AH166" s="570"/>
      <c r="AI166" s="571"/>
    </row>
    <row r="167" spans="1:35" s="18" customFormat="1" ht="24">
      <c r="A167" s="762"/>
      <c r="B167" s="749" t="s">
        <v>988</v>
      </c>
      <c r="C167" s="732">
        <v>4</v>
      </c>
      <c r="D167" s="27" t="s">
        <v>565</v>
      </c>
      <c r="E167" s="689" t="s">
        <v>1</v>
      </c>
      <c r="F167" s="569"/>
      <c r="G167" s="570"/>
      <c r="H167" s="570"/>
      <c r="I167" s="570"/>
      <c r="J167" s="570"/>
      <c r="K167" s="570"/>
      <c r="L167" s="570"/>
      <c r="M167" s="570"/>
      <c r="N167" s="570"/>
      <c r="O167" s="570"/>
      <c r="P167" s="570"/>
      <c r="Q167" s="570"/>
      <c r="R167" s="570"/>
      <c r="S167" s="570"/>
      <c r="T167" s="570"/>
      <c r="U167" s="570"/>
      <c r="V167" s="570"/>
      <c r="W167" s="570"/>
      <c r="X167" s="570"/>
      <c r="Y167" s="570"/>
      <c r="Z167" s="570"/>
      <c r="AA167" s="570"/>
      <c r="AB167" s="570"/>
      <c r="AC167" s="570"/>
      <c r="AD167" s="570"/>
      <c r="AE167" s="570"/>
      <c r="AF167" s="570"/>
      <c r="AG167" s="570"/>
      <c r="AH167" s="570"/>
      <c r="AI167" s="571"/>
    </row>
    <row r="168" spans="1:35" s="18" customFormat="1" ht="24">
      <c r="A168" s="762"/>
      <c r="B168" s="749" t="s">
        <v>988</v>
      </c>
      <c r="C168" s="732">
        <v>5</v>
      </c>
      <c r="D168" s="27" t="s">
        <v>566</v>
      </c>
      <c r="E168" s="689" t="s">
        <v>1</v>
      </c>
      <c r="F168" s="569"/>
      <c r="G168" s="570"/>
      <c r="H168" s="570"/>
      <c r="I168" s="570"/>
      <c r="J168" s="570"/>
      <c r="K168" s="570"/>
      <c r="L168" s="570"/>
      <c r="M168" s="570"/>
      <c r="N168" s="570"/>
      <c r="O168" s="570"/>
      <c r="P168" s="570"/>
      <c r="Q168" s="570"/>
      <c r="R168" s="570"/>
      <c r="S168" s="570"/>
      <c r="T168" s="570"/>
      <c r="U168" s="570"/>
      <c r="V168" s="570"/>
      <c r="W168" s="570"/>
      <c r="X168" s="570"/>
      <c r="Y168" s="570"/>
      <c r="Z168" s="570"/>
      <c r="AA168" s="570"/>
      <c r="AB168" s="570"/>
      <c r="AC168" s="570"/>
      <c r="AD168" s="570"/>
      <c r="AE168" s="570"/>
      <c r="AF168" s="570"/>
      <c r="AG168" s="570"/>
      <c r="AH168" s="570"/>
      <c r="AI168" s="571"/>
    </row>
    <row r="169" spans="1:35" s="18" customFormat="1" ht="24">
      <c r="A169" s="762"/>
      <c r="B169" s="749" t="s">
        <v>988</v>
      </c>
      <c r="C169" s="732">
        <v>6</v>
      </c>
      <c r="D169" s="27" t="s">
        <v>567</v>
      </c>
      <c r="E169" s="689" t="s">
        <v>1</v>
      </c>
      <c r="F169" s="569"/>
      <c r="G169" s="570"/>
      <c r="H169" s="570"/>
      <c r="I169" s="570"/>
      <c r="J169" s="570"/>
      <c r="K169" s="570"/>
      <c r="L169" s="570"/>
      <c r="M169" s="570"/>
      <c r="N169" s="570"/>
      <c r="O169" s="570"/>
      <c r="P169" s="570"/>
      <c r="Q169" s="570"/>
      <c r="R169" s="570"/>
      <c r="S169" s="570"/>
      <c r="T169" s="570"/>
      <c r="U169" s="570"/>
      <c r="V169" s="570"/>
      <c r="W169" s="570"/>
      <c r="X169" s="570"/>
      <c r="Y169" s="570"/>
      <c r="Z169" s="570"/>
      <c r="AA169" s="570"/>
      <c r="AB169" s="570"/>
      <c r="AC169" s="570"/>
      <c r="AD169" s="570"/>
      <c r="AE169" s="570"/>
      <c r="AF169" s="570"/>
      <c r="AG169" s="570"/>
      <c r="AH169" s="570"/>
      <c r="AI169" s="571"/>
    </row>
    <row r="170" spans="1:35" s="18" customFormat="1" ht="24">
      <c r="A170" s="762"/>
      <c r="B170" s="749" t="s">
        <v>988</v>
      </c>
      <c r="C170" s="732">
        <v>7</v>
      </c>
      <c r="D170" s="27" t="s">
        <v>568</v>
      </c>
      <c r="E170" s="689" t="s">
        <v>1</v>
      </c>
      <c r="F170" s="569"/>
      <c r="G170" s="570"/>
      <c r="H170" s="570"/>
      <c r="I170" s="570"/>
      <c r="J170" s="570"/>
      <c r="K170" s="570"/>
      <c r="L170" s="570"/>
      <c r="M170" s="570"/>
      <c r="N170" s="570"/>
      <c r="O170" s="570"/>
      <c r="P170" s="570"/>
      <c r="Q170" s="570"/>
      <c r="R170" s="570"/>
      <c r="S170" s="570"/>
      <c r="T170" s="570"/>
      <c r="U170" s="570"/>
      <c r="V170" s="570"/>
      <c r="W170" s="570"/>
      <c r="X170" s="570"/>
      <c r="Y170" s="570"/>
      <c r="Z170" s="570"/>
      <c r="AA170" s="570"/>
      <c r="AB170" s="570"/>
      <c r="AC170" s="570"/>
      <c r="AD170" s="570"/>
      <c r="AE170" s="570"/>
      <c r="AF170" s="570"/>
      <c r="AG170" s="570"/>
      <c r="AH170" s="570"/>
      <c r="AI170" s="571"/>
    </row>
    <row r="171" spans="1:35" ht="24">
      <c r="A171" s="762"/>
      <c r="B171" s="749" t="s">
        <v>988</v>
      </c>
      <c r="C171" s="732">
        <v>8</v>
      </c>
      <c r="D171" s="27" t="s">
        <v>569</v>
      </c>
      <c r="E171" s="689" t="s">
        <v>1</v>
      </c>
      <c r="F171" s="569"/>
      <c r="G171" s="570"/>
      <c r="H171" s="570"/>
      <c r="I171" s="570"/>
      <c r="J171" s="570"/>
      <c r="K171" s="570"/>
      <c r="L171" s="570"/>
      <c r="M171" s="570"/>
      <c r="N171" s="570"/>
      <c r="O171" s="570"/>
      <c r="P171" s="570"/>
      <c r="Q171" s="570"/>
      <c r="R171" s="570"/>
      <c r="S171" s="570"/>
      <c r="T171" s="570"/>
      <c r="U171" s="570"/>
      <c r="V171" s="570"/>
      <c r="W171" s="570"/>
      <c r="X171" s="570"/>
      <c r="Y171" s="570"/>
      <c r="Z171" s="570"/>
      <c r="AA171" s="570"/>
      <c r="AB171" s="570"/>
      <c r="AC171" s="570"/>
      <c r="AD171" s="570"/>
      <c r="AE171" s="570"/>
      <c r="AF171" s="570"/>
      <c r="AG171" s="570"/>
      <c r="AH171" s="570"/>
      <c r="AI171" s="571"/>
    </row>
    <row r="172" spans="1:35" s="692" customFormat="1" ht="24.75" thickBot="1">
      <c r="A172" s="762"/>
      <c r="B172" s="749" t="s">
        <v>988</v>
      </c>
      <c r="C172" s="743" t="s">
        <v>174</v>
      </c>
      <c r="D172" s="690" t="s">
        <v>570</v>
      </c>
      <c r="E172" s="691" t="s">
        <v>1</v>
      </c>
      <c r="F172" s="572"/>
      <c r="G172" s="573"/>
      <c r="H172" s="573"/>
      <c r="I172" s="573"/>
      <c r="J172" s="573"/>
      <c r="K172" s="573"/>
      <c r="L172" s="573"/>
      <c r="M172" s="573"/>
      <c r="N172" s="573"/>
      <c r="O172" s="573"/>
      <c r="P172" s="573"/>
      <c r="Q172" s="573"/>
      <c r="R172" s="573"/>
      <c r="S172" s="573"/>
      <c r="T172" s="573"/>
      <c r="U172" s="573"/>
      <c r="V172" s="573"/>
      <c r="W172" s="573"/>
      <c r="X172" s="573"/>
      <c r="Y172" s="573"/>
      <c r="Z172" s="573"/>
      <c r="AA172" s="573"/>
      <c r="AB172" s="573"/>
      <c r="AC172" s="573"/>
      <c r="AD172" s="573"/>
      <c r="AE172" s="573"/>
      <c r="AF172" s="573"/>
      <c r="AG172" s="573"/>
      <c r="AH172" s="573"/>
      <c r="AI172" s="574"/>
    </row>
    <row r="173" spans="1:35" s="346" customFormat="1" ht="24">
      <c r="A173" s="762"/>
      <c r="B173" s="749" t="s">
        <v>988</v>
      </c>
      <c r="C173" s="345" t="s">
        <v>124</v>
      </c>
      <c r="D173" s="346" t="s">
        <v>135</v>
      </c>
      <c r="E173" s="756" t="str">
        <f>"koszty dla wariantów nie są równe"</f>
        <v>koszty dla wariantów nie są równe</v>
      </c>
      <c r="F173" s="755" t="str">
        <f>IF(F162&lt;&gt;"Faza inwest.","",IF(Analiza!D244&lt;&gt;0,$E$173,""))</f>
        <v/>
      </c>
      <c r="G173" s="755" t="str">
        <f>IF(G162&lt;&gt;"Faza inwest.","",IF(Analiza!E244&lt;&gt;0,$E$173,""))</f>
        <v/>
      </c>
      <c r="H173" s="755" t="str">
        <f>IF(H162&lt;&gt;"Faza inwest.","",IF(Analiza!F244&lt;&gt;0,$E$173,""))</f>
        <v/>
      </c>
      <c r="I173" s="755" t="str">
        <f>IF(I162&lt;&gt;"Faza inwest.","",IF(Analiza!G244&lt;&gt;0,$E$173,""))</f>
        <v/>
      </c>
      <c r="J173" s="755" t="str">
        <f>IF(J162&lt;&gt;"Faza inwest.","",IF(Analiza!H244&lt;&gt;0,$E$173,""))</f>
        <v/>
      </c>
      <c r="K173" s="755" t="str">
        <f>IF(K162&lt;&gt;"Faza inwest.","",IF(Analiza!I244&lt;&gt;0,$E$173,""))</f>
        <v/>
      </c>
      <c r="L173" s="755" t="str">
        <f>IF(L162&lt;&gt;"Faza inwest.","",IF(Analiza!J244&lt;&gt;0,$E$173,""))</f>
        <v/>
      </c>
      <c r="M173" s="755" t="str">
        <f>IF(M162&lt;&gt;"Faza inwest.","",IF(Analiza!K244&gt;0,$E$173,""))</f>
        <v/>
      </c>
      <c r="N173" s="755" t="str">
        <f>IF(N162&lt;&gt;"Faza inwest.","",IF(Analiza!L244&gt;0,$E$173,""))</f>
        <v/>
      </c>
      <c r="O173" s="755" t="str">
        <f>IF(O162&lt;&gt;"Faza inwest.","",IF(Analiza!M244&gt;0,$E$173,""))</f>
        <v/>
      </c>
      <c r="P173" s="755" t="str">
        <f>IF(P162&lt;&gt;"Faza inwest.","",IF(Analiza!N244&gt;0,$E$173,""))</f>
        <v/>
      </c>
      <c r="Q173" s="755" t="str">
        <f>IF(Q162&lt;&gt;"Faza inwest.","",IF(Analiza!O244&gt;0,$E$173,""))</f>
        <v/>
      </c>
      <c r="R173" s="755" t="str">
        <f>IF(R162&lt;&gt;"Faza inwest.","",IF(Analiza!P244&gt;0,$E$173,""))</f>
        <v/>
      </c>
      <c r="S173" s="755" t="str">
        <f>IF(S162&lt;&gt;"Faza inwest.","",IF(Analiza!Q244&gt;0,$E$173,""))</f>
        <v/>
      </c>
      <c r="T173" s="755" t="str">
        <f>IF(T162&lt;&gt;"Faza inwest.","",IF(Analiza!R244&gt;0,$E$173,""))</f>
        <v/>
      </c>
      <c r="U173" s="755" t="str">
        <f>IF(U162&lt;&gt;"Faza inwest.","",IF(Analiza!S244&gt;0,$E$173,""))</f>
        <v/>
      </c>
      <c r="V173" s="755" t="str">
        <f>IF(V162&lt;&gt;"Faza inwest.","",IF(Analiza!T244&gt;0,$E$173,""))</f>
        <v/>
      </c>
      <c r="W173" s="755" t="str">
        <f>IF(W162&lt;&gt;"Faza inwest.","",IF(Analiza!U244&gt;0,$E$173,""))</f>
        <v/>
      </c>
      <c r="X173" s="755" t="str">
        <f>IF(X162&lt;&gt;"Faza inwest.","",IF(Analiza!V244&gt;0,$E$173,""))</f>
        <v/>
      </c>
      <c r="Y173" s="755" t="str">
        <f>IF(Y162&lt;&gt;"Faza inwest.","",IF(Analiza!W244&gt;0,$E$173,""))</f>
        <v/>
      </c>
      <c r="Z173" s="755" t="str">
        <f>IF(Z162&lt;&gt;"Faza inwest.","",IF(Analiza!X244&gt;0,$E$173,""))</f>
        <v/>
      </c>
      <c r="AA173" s="755" t="str">
        <f>IF(AA162&lt;&gt;"Faza inwest.","",IF(Analiza!Y244&gt;0,$E$173,""))</f>
        <v/>
      </c>
      <c r="AB173" s="755" t="str">
        <f>IF(AB162&lt;&gt;"Faza inwest.","",IF(Analiza!Z244&gt;0,$E$173,""))</f>
        <v/>
      </c>
      <c r="AC173" s="755" t="str">
        <f>IF(AC162&lt;&gt;"Faza inwest.","",IF(Analiza!AA244&gt;0,$E$173,""))</f>
        <v/>
      </c>
      <c r="AD173" s="755" t="str">
        <f>IF(AD162&lt;&gt;"Faza inwest.","",IF(Analiza!AB244&gt;0,$E$173,""))</f>
        <v/>
      </c>
      <c r="AE173" s="755" t="str">
        <f>IF(AE162&lt;&gt;"Faza inwest.","",IF(Analiza!AC244&gt;0,$E$173,""))</f>
        <v/>
      </c>
      <c r="AF173" s="755" t="str">
        <f>IF(AF162&lt;&gt;"Faza inwest.","",IF(Analiza!AD244&gt;0,$E$173,""))</f>
        <v/>
      </c>
      <c r="AG173" s="755" t="str">
        <f>IF(AG162&lt;&gt;"Faza inwest.","",IF(Analiza!AE244&gt;0,$E$173,""))</f>
        <v/>
      </c>
      <c r="AH173" s="755" t="str">
        <f>IF(AH162&lt;&gt;"Faza inwest.","",IF(Analiza!AF244&gt;0,$E$173,""))</f>
        <v/>
      </c>
      <c r="AI173" s="755" t="str">
        <f>IF(AI162&lt;&gt;"Faza inwest.","",IF(Analiza!AG244&gt;0,$E$173,""))</f>
        <v/>
      </c>
    </row>
    <row r="174" spans="1:35" s="8" customFormat="1" ht="24">
      <c r="A174" s="762"/>
      <c r="B174" s="749" t="s">
        <v>988</v>
      </c>
      <c r="C174" s="768" t="s">
        <v>10</v>
      </c>
      <c r="D174" s="766" t="s">
        <v>201</v>
      </c>
      <c r="E174" s="797" t="s">
        <v>0</v>
      </c>
      <c r="F174" s="335" t="str">
        <f>IF(Analiza!G$83="","",Analiza!G$83)</f>
        <v>Faza oper.</v>
      </c>
      <c r="G174" s="335" t="str">
        <f>IF(Analiza!H$83="","",Analiza!H$83)</f>
        <v>Faza oper.</v>
      </c>
      <c r="H174" s="335" t="str">
        <f>IF(Analiza!I$83="","",Analiza!I$83)</f>
        <v>Faza oper.</v>
      </c>
      <c r="I174" s="335" t="str">
        <f>IF(Analiza!J$83="","",Analiza!J$83)</f>
        <v>Faza oper.</v>
      </c>
      <c r="J174" s="335" t="str">
        <f>IF(Analiza!K$83="","",Analiza!K$83)</f>
        <v>Faza oper.</v>
      </c>
      <c r="K174" s="335" t="str">
        <f>IF(Analiza!L$83="","",Analiza!L$83)</f>
        <v>Faza oper.</v>
      </c>
      <c r="L174" s="335" t="str">
        <f>IF(Analiza!M$83="","",Analiza!M$83)</f>
        <v>Faza oper.</v>
      </c>
      <c r="M174" s="335" t="str">
        <f>IF(Analiza!N$83="","",Analiza!N$83)</f>
        <v>Faza oper.</v>
      </c>
      <c r="N174" s="335" t="str">
        <f>IF(Analiza!O$83="","",Analiza!O$83)</f>
        <v>Faza oper.</v>
      </c>
      <c r="O174" s="335" t="str">
        <f>IF(Analiza!P$83="","",Analiza!P$83)</f>
        <v>Faza oper.</v>
      </c>
      <c r="P174" s="335" t="str">
        <f>IF(Analiza!Q$83="","",Analiza!Q$83)</f>
        <v>Faza oper.</v>
      </c>
      <c r="Q174" s="335" t="str">
        <f>IF(Analiza!R$83="","",Analiza!R$83)</f>
        <v>Faza oper.</v>
      </c>
      <c r="R174" s="335" t="str">
        <f>IF(Analiza!S$83="","",Analiza!S$83)</f>
        <v>Faza oper.</v>
      </c>
      <c r="S174" s="335" t="str">
        <f>IF(Analiza!T$83="","",Analiza!T$83)</f>
        <v>Faza oper.</v>
      </c>
      <c r="T174" s="335" t="str">
        <f>IF(Analiza!U$83="","",Analiza!U$83)</f>
        <v>Faza oper.</v>
      </c>
      <c r="U174" s="335" t="str">
        <f>IF(Analiza!V$83="","",Analiza!V$83)</f>
        <v>Faza oper.</v>
      </c>
      <c r="V174" s="335" t="str">
        <f>IF(Analiza!W$83="","",Analiza!W$83)</f>
        <v>Faza oper.</v>
      </c>
      <c r="W174" s="335" t="str">
        <f>IF(Analiza!X$83="","",Analiza!X$83)</f>
        <v>Faza oper.</v>
      </c>
      <c r="X174" s="335" t="str">
        <f>IF(Analiza!Y$83="","",Analiza!Y$83)</f>
        <v>Faza oper.</v>
      </c>
      <c r="Y174" s="335" t="str">
        <f>IF(Analiza!Z$83="","",Analiza!Z$83)</f>
        <v>Faza oper.</v>
      </c>
      <c r="Z174" s="335" t="str">
        <f>IF(Analiza!AA$83="","",Analiza!AA$83)</f>
        <v>Faza oper.</v>
      </c>
      <c r="AA174" s="335" t="str">
        <f>IF(Analiza!AB$83="","",Analiza!AB$83)</f>
        <v>Faza oper.</v>
      </c>
      <c r="AB174" s="335" t="str">
        <f>IF(Analiza!AC$83="","",Analiza!AC$83)</f>
        <v>Faza oper.</v>
      </c>
      <c r="AC174" s="335" t="str">
        <f>IF(Analiza!AD$83="","",Analiza!AD$83)</f>
        <v>Faza oper.</v>
      </c>
      <c r="AD174" s="335" t="str">
        <f>IF(Analiza!AE$83="","",Analiza!AE$83)</f>
        <v>Faza oper.</v>
      </c>
      <c r="AE174" s="335" t="str">
        <f>IF(Analiza!AF$83="","",Analiza!AF$83)</f>
        <v>Faza oper.</v>
      </c>
      <c r="AF174" s="335" t="str">
        <f>IF(Analiza!AG$83="","",Analiza!AG$83)</f>
        <v>Faza oper.</v>
      </c>
      <c r="AG174" s="335" t="str">
        <f>IF(Analiza!AH$83="","",Analiza!AH$83)</f>
        <v>Faza oper.</v>
      </c>
      <c r="AH174" s="335" t="str">
        <f>IF(Analiza!AI$83="","",Analiza!AI$83)</f>
        <v>Faza oper.</v>
      </c>
      <c r="AI174" s="335" t="str">
        <f>IF(Analiza!AJ$83="","",Analiza!AJ$83)</f>
        <v>Faza oper.</v>
      </c>
    </row>
    <row r="175" spans="1:35" s="8" customFormat="1" ht="15" customHeight="1" thickBot="1">
      <c r="A175" s="762"/>
      <c r="B175" s="749" t="s">
        <v>988</v>
      </c>
      <c r="C175" s="769"/>
      <c r="D175" s="767"/>
      <c r="E175" s="798"/>
      <c r="F175" s="657">
        <f>IF(Analiza!G$84="","",Analiza!G$84)</f>
        <v>2021</v>
      </c>
      <c r="G175" s="657">
        <f>IF(Analiza!H$84="","",Analiza!H$84)</f>
        <v>2022</v>
      </c>
      <c r="H175" s="657">
        <f>IF(Analiza!I$84="","",Analiza!I$84)</f>
        <v>2023</v>
      </c>
      <c r="I175" s="657">
        <f>IF(Analiza!J$84="","",Analiza!J$84)</f>
        <v>2024</v>
      </c>
      <c r="J175" s="657">
        <f>IF(Analiza!K$84="","",Analiza!K$84)</f>
        <v>2025</v>
      </c>
      <c r="K175" s="657">
        <f>IF(Analiza!L$84="","",Analiza!L$84)</f>
        <v>2026</v>
      </c>
      <c r="L175" s="657">
        <f>IF(Analiza!M$84="","",Analiza!M$84)</f>
        <v>2027</v>
      </c>
      <c r="M175" s="657">
        <f>IF(Analiza!N$84="","",Analiza!N$84)</f>
        <v>2028</v>
      </c>
      <c r="N175" s="657">
        <f>IF(Analiza!O$84="","",Analiza!O$84)</f>
        <v>2029</v>
      </c>
      <c r="O175" s="657">
        <f>IF(Analiza!P$84="","",Analiza!P$84)</f>
        <v>2030</v>
      </c>
      <c r="P175" s="657">
        <f>IF(Analiza!Q$84="","",Analiza!Q$84)</f>
        <v>2031</v>
      </c>
      <c r="Q175" s="657">
        <f>IF(Analiza!R$84="","",Analiza!R$84)</f>
        <v>2032</v>
      </c>
      <c r="R175" s="657">
        <f>IF(Analiza!S$84="","",Analiza!S$84)</f>
        <v>2033</v>
      </c>
      <c r="S175" s="657">
        <f>IF(Analiza!T$84="","",Analiza!T$84)</f>
        <v>2034</v>
      </c>
      <c r="T175" s="657">
        <f>IF(Analiza!U$84="","",Analiza!U$84)</f>
        <v>2035</v>
      </c>
      <c r="U175" s="657">
        <f>IF(Analiza!V$84="","",Analiza!V$84)</f>
        <v>2036</v>
      </c>
      <c r="V175" s="657">
        <f>IF(Analiza!W$84="","",Analiza!W$84)</f>
        <v>2037</v>
      </c>
      <c r="W175" s="657">
        <f>IF(Analiza!X$84="","",Analiza!X$84)</f>
        <v>2038</v>
      </c>
      <c r="X175" s="657">
        <f>IF(Analiza!Y$84="","",Analiza!Y$84)</f>
        <v>2039</v>
      </c>
      <c r="Y175" s="657">
        <f>IF(Analiza!Z$84="","",Analiza!Z$84)</f>
        <v>2040</v>
      </c>
      <c r="Z175" s="657">
        <f>IF(Analiza!AA$84="","",Analiza!AA$84)</f>
        <v>2041</v>
      </c>
      <c r="AA175" s="657">
        <f>IF(Analiza!AB$84="","",Analiza!AB$84)</f>
        <v>2042</v>
      </c>
      <c r="AB175" s="657">
        <f>IF(Analiza!AC$84="","",Analiza!AC$84)</f>
        <v>2043</v>
      </c>
      <c r="AC175" s="657">
        <f>IF(Analiza!AD$84="","",Analiza!AD$84)</f>
        <v>2044</v>
      </c>
      <c r="AD175" s="657">
        <f>IF(Analiza!AE$84="","",Analiza!AE$84)</f>
        <v>2045</v>
      </c>
      <c r="AE175" s="657">
        <f>IF(Analiza!AF$84="","",Analiza!AF$84)</f>
        <v>2046</v>
      </c>
      <c r="AF175" s="657">
        <f>IF(Analiza!AG$84="","",Analiza!AG$84)</f>
        <v>2047</v>
      </c>
      <c r="AG175" s="657">
        <f>IF(Analiza!AH$84="","",Analiza!AH$84)</f>
        <v>2048</v>
      </c>
      <c r="AH175" s="657">
        <f>IF(Analiza!AI$84="","",Analiza!AI$84)</f>
        <v>2049</v>
      </c>
      <c r="AI175" s="657">
        <f>IF(Analiza!AJ$84="","",Analiza!AJ$84)</f>
        <v>2050</v>
      </c>
    </row>
    <row r="176" spans="1:35" s="18" customFormat="1" ht="24">
      <c r="A176" s="762"/>
      <c r="B176" s="749" t="s">
        <v>988</v>
      </c>
      <c r="C176" s="732">
        <v>2</v>
      </c>
      <c r="D176" s="27" t="s">
        <v>563</v>
      </c>
      <c r="E176" s="689" t="s">
        <v>1</v>
      </c>
      <c r="F176" s="566"/>
      <c r="G176" s="567"/>
      <c r="H176" s="567"/>
      <c r="I176" s="567"/>
      <c r="J176" s="567"/>
      <c r="K176" s="567"/>
      <c r="L176" s="567"/>
      <c r="M176" s="567"/>
      <c r="N176" s="567"/>
      <c r="O176" s="567"/>
      <c r="P176" s="567"/>
      <c r="Q176" s="567"/>
      <c r="R176" s="567"/>
      <c r="S176" s="567"/>
      <c r="T176" s="567"/>
      <c r="U176" s="567"/>
      <c r="V176" s="567"/>
      <c r="W176" s="567"/>
      <c r="X176" s="567"/>
      <c r="Y176" s="567"/>
      <c r="Z176" s="567"/>
      <c r="AA176" s="567"/>
      <c r="AB176" s="567"/>
      <c r="AC176" s="567"/>
      <c r="AD176" s="567"/>
      <c r="AE176" s="567"/>
      <c r="AF176" s="567"/>
      <c r="AG176" s="567"/>
      <c r="AH176" s="567"/>
      <c r="AI176" s="568"/>
    </row>
    <row r="177" spans="1:35" s="18" customFormat="1" ht="24">
      <c r="A177" s="762"/>
      <c r="B177" s="749" t="s">
        <v>988</v>
      </c>
      <c r="C177" s="732">
        <v>3</v>
      </c>
      <c r="D177" s="27" t="s">
        <v>564</v>
      </c>
      <c r="E177" s="689" t="s">
        <v>1</v>
      </c>
      <c r="F177" s="569"/>
      <c r="G177" s="570"/>
      <c r="H177" s="570"/>
      <c r="I177" s="570"/>
      <c r="J177" s="570"/>
      <c r="K177" s="570"/>
      <c r="L177" s="570"/>
      <c r="M177" s="570"/>
      <c r="N177" s="570"/>
      <c r="O177" s="570"/>
      <c r="P177" s="570"/>
      <c r="Q177" s="570"/>
      <c r="R177" s="570"/>
      <c r="S177" s="570"/>
      <c r="T177" s="570"/>
      <c r="U177" s="570"/>
      <c r="V177" s="570"/>
      <c r="W177" s="570"/>
      <c r="X177" s="570"/>
      <c r="Y177" s="570"/>
      <c r="Z177" s="570"/>
      <c r="AA177" s="570"/>
      <c r="AB177" s="570"/>
      <c r="AC177" s="570"/>
      <c r="AD177" s="570"/>
      <c r="AE177" s="570"/>
      <c r="AF177" s="570"/>
      <c r="AG177" s="570"/>
      <c r="AH177" s="570"/>
      <c r="AI177" s="571"/>
    </row>
    <row r="178" spans="1:35" s="18" customFormat="1" ht="24">
      <c r="A178" s="762"/>
      <c r="B178" s="749" t="s">
        <v>988</v>
      </c>
      <c r="C178" s="732">
        <v>4</v>
      </c>
      <c r="D178" s="27" t="s">
        <v>565</v>
      </c>
      <c r="E178" s="689" t="s">
        <v>1</v>
      </c>
      <c r="F178" s="569"/>
      <c r="G178" s="570"/>
      <c r="H178" s="570"/>
      <c r="I178" s="570"/>
      <c r="J178" s="570"/>
      <c r="K178" s="570"/>
      <c r="L178" s="570"/>
      <c r="M178" s="570"/>
      <c r="N178" s="570"/>
      <c r="O178" s="570"/>
      <c r="P178" s="570"/>
      <c r="Q178" s="570"/>
      <c r="R178" s="570"/>
      <c r="S178" s="570"/>
      <c r="T178" s="570"/>
      <c r="U178" s="570"/>
      <c r="V178" s="570"/>
      <c r="W178" s="570"/>
      <c r="X178" s="570"/>
      <c r="Y178" s="570"/>
      <c r="Z178" s="570"/>
      <c r="AA178" s="570"/>
      <c r="AB178" s="570"/>
      <c r="AC178" s="570"/>
      <c r="AD178" s="570"/>
      <c r="AE178" s="570"/>
      <c r="AF178" s="570"/>
      <c r="AG178" s="570"/>
      <c r="AH178" s="570"/>
      <c r="AI178" s="571"/>
    </row>
    <row r="179" spans="1:35" s="18" customFormat="1" ht="24">
      <c r="A179" s="762"/>
      <c r="B179" s="749" t="s">
        <v>988</v>
      </c>
      <c r="C179" s="732">
        <v>5</v>
      </c>
      <c r="D179" s="27" t="s">
        <v>566</v>
      </c>
      <c r="E179" s="689" t="s">
        <v>1</v>
      </c>
      <c r="F179" s="569"/>
      <c r="G179" s="570"/>
      <c r="H179" s="570"/>
      <c r="I179" s="570"/>
      <c r="J179" s="570"/>
      <c r="K179" s="570"/>
      <c r="L179" s="570"/>
      <c r="M179" s="570"/>
      <c r="N179" s="570"/>
      <c r="O179" s="570"/>
      <c r="P179" s="570"/>
      <c r="Q179" s="570"/>
      <c r="R179" s="570"/>
      <c r="S179" s="570"/>
      <c r="T179" s="570"/>
      <c r="U179" s="570"/>
      <c r="V179" s="570"/>
      <c r="W179" s="570"/>
      <c r="X179" s="570"/>
      <c r="Y179" s="570"/>
      <c r="Z179" s="570"/>
      <c r="AA179" s="570"/>
      <c r="AB179" s="570"/>
      <c r="AC179" s="570"/>
      <c r="AD179" s="570"/>
      <c r="AE179" s="570"/>
      <c r="AF179" s="570"/>
      <c r="AG179" s="570"/>
      <c r="AH179" s="570"/>
      <c r="AI179" s="571"/>
    </row>
    <row r="180" spans="1:35" s="18" customFormat="1" ht="24">
      <c r="A180" s="762"/>
      <c r="B180" s="749" t="s">
        <v>988</v>
      </c>
      <c r="C180" s="732">
        <v>6</v>
      </c>
      <c r="D180" s="27" t="s">
        <v>567</v>
      </c>
      <c r="E180" s="689" t="s">
        <v>1</v>
      </c>
      <c r="F180" s="569"/>
      <c r="G180" s="570"/>
      <c r="H180" s="570"/>
      <c r="I180" s="570"/>
      <c r="J180" s="570"/>
      <c r="K180" s="570"/>
      <c r="L180" s="570"/>
      <c r="M180" s="570"/>
      <c r="N180" s="570"/>
      <c r="O180" s="570"/>
      <c r="P180" s="570"/>
      <c r="Q180" s="570"/>
      <c r="R180" s="570"/>
      <c r="S180" s="570"/>
      <c r="T180" s="570"/>
      <c r="U180" s="570"/>
      <c r="V180" s="570"/>
      <c r="W180" s="570"/>
      <c r="X180" s="570"/>
      <c r="Y180" s="570"/>
      <c r="Z180" s="570"/>
      <c r="AA180" s="570"/>
      <c r="AB180" s="570"/>
      <c r="AC180" s="570"/>
      <c r="AD180" s="570"/>
      <c r="AE180" s="570"/>
      <c r="AF180" s="570"/>
      <c r="AG180" s="570"/>
      <c r="AH180" s="570"/>
      <c r="AI180" s="571"/>
    </row>
    <row r="181" spans="1:35" s="18" customFormat="1" ht="24">
      <c r="A181" s="762"/>
      <c r="B181" s="749" t="s">
        <v>988</v>
      </c>
      <c r="C181" s="732">
        <v>7</v>
      </c>
      <c r="D181" s="27" t="s">
        <v>568</v>
      </c>
      <c r="E181" s="689" t="s">
        <v>1</v>
      </c>
      <c r="F181" s="569"/>
      <c r="G181" s="570"/>
      <c r="H181" s="570"/>
      <c r="I181" s="570"/>
      <c r="J181" s="570"/>
      <c r="K181" s="570"/>
      <c r="L181" s="570"/>
      <c r="M181" s="570"/>
      <c r="N181" s="570"/>
      <c r="O181" s="570"/>
      <c r="P181" s="570"/>
      <c r="Q181" s="570"/>
      <c r="R181" s="570"/>
      <c r="S181" s="570"/>
      <c r="T181" s="570"/>
      <c r="U181" s="570"/>
      <c r="V181" s="570"/>
      <c r="W181" s="570"/>
      <c r="X181" s="570"/>
      <c r="Y181" s="570"/>
      <c r="Z181" s="570"/>
      <c r="AA181" s="570"/>
      <c r="AB181" s="570"/>
      <c r="AC181" s="570"/>
      <c r="AD181" s="570"/>
      <c r="AE181" s="570"/>
      <c r="AF181" s="570"/>
      <c r="AG181" s="570"/>
      <c r="AH181" s="570"/>
      <c r="AI181" s="571"/>
    </row>
    <row r="182" spans="1:35" ht="24">
      <c r="A182" s="762"/>
      <c r="B182" s="749" t="s">
        <v>988</v>
      </c>
      <c r="C182" s="732">
        <v>8</v>
      </c>
      <c r="D182" s="27" t="s">
        <v>569</v>
      </c>
      <c r="E182" s="689" t="s">
        <v>1</v>
      </c>
      <c r="F182" s="569"/>
      <c r="G182" s="570"/>
      <c r="H182" s="570"/>
      <c r="I182" s="570"/>
      <c r="J182" s="570"/>
      <c r="K182" s="570"/>
      <c r="L182" s="570"/>
      <c r="M182" s="570"/>
      <c r="N182" s="570"/>
      <c r="O182" s="570"/>
      <c r="P182" s="570"/>
      <c r="Q182" s="570"/>
      <c r="R182" s="570"/>
      <c r="S182" s="570"/>
      <c r="T182" s="570"/>
      <c r="U182" s="570"/>
      <c r="V182" s="570"/>
      <c r="W182" s="570"/>
      <c r="X182" s="570"/>
      <c r="Y182" s="570"/>
      <c r="Z182" s="570"/>
      <c r="AA182" s="570"/>
      <c r="AB182" s="570"/>
      <c r="AC182" s="570"/>
      <c r="AD182" s="570"/>
      <c r="AE182" s="570"/>
      <c r="AF182" s="570"/>
      <c r="AG182" s="570"/>
      <c r="AH182" s="570"/>
      <c r="AI182" s="571"/>
    </row>
    <row r="183" spans="1:35" s="692" customFormat="1" ht="24.75" thickBot="1">
      <c r="A183" s="763"/>
      <c r="B183" s="749" t="s">
        <v>988</v>
      </c>
      <c r="C183" s="743" t="s">
        <v>174</v>
      </c>
      <c r="D183" s="690" t="s">
        <v>570</v>
      </c>
      <c r="E183" s="691" t="s">
        <v>1</v>
      </c>
      <c r="F183" s="572"/>
      <c r="G183" s="573"/>
      <c r="H183" s="573"/>
      <c r="I183" s="573"/>
      <c r="J183" s="573"/>
      <c r="K183" s="573"/>
      <c r="L183" s="573"/>
      <c r="M183" s="573"/>
      <c r="N183" s="573"/>
      <c r="O183" s="573"/>
      <c r="P183" s="573"/>
      <c r="Q183" s="573"/>
      <c r="R183" s="573"/>
      <c r="S183" s="573"/>
      <c r="T183" s="573"/>
      <c r="U183" s="573"/>
      <c r="V183" s="573"/>
      <c r="W183" s="573"/>
      <c r="X183" s="573"/>
      <c r="Y183" s="573"/>
      <c r="Z183" s="573"/>
      <c r="AA183" s="573"/>
      <c r="AB183" s="573"/>
      <c r="AC183" s="573"/>
      <c r="AD183" s="573"/>
      <c r="AE183" s="573"/>
      <c r="AF183" s="573"/>
      <c r="AG183" s="573"/>
      <c r="AH183" s="573"/>
      <c r="AI183" s="574"/>
    </row>
    <row r="184" spans="1:35" s="328" customFormat="1" ht="24.75" thickBot="1">
      <c r="A184" s="656" t="s">
        <v>138</v>
      </c>
      <c r="B184" s="749" t="s">
        <v>988</v>
      </c>
      <c r="C184" s="327" t="s">
        <v>137</v>
      </c>
      <c r="D184" s="328" t="s">
        <v>138</v>
      </c>
      <c r="J184" s="349"/>
    </row>
    <row r="185" spans="1:35" s="686" customFormat="1" ht="24.75" thickBot="1">
      <c r="A185" s="693" t="s">
        <v>1012</v>
      </c>
      <c r="B185" s="749" t="s">
        <v>988</v>
      </c>
      <c r="C185" s="732">
        <v>1</v>
      </c>
      <c r="D185" s="611" t="s">
        <v>1009</v>
      </c>
      <c r="E185" s="773"/>
      <c r="F185" s="774"/>
      <c r="G185" s="774"/>
      <c r="H185" s="774"/>
      <c r="I185" s="774"/>
      <c r="J185" s="774"/>
      <c r="K185" s="774"/>
      <c r="L185" s="774"/>
      <c r="M185" s="774"/>
      <c r="N185" s="774"/>
      <c r="O185" s="774"/>
      <c r="P185" s="774"/>
      <c r="Q185" s="774"/>
      <c r="R185" s="774"/>
      <c r="S185" s="774"/>
      <c r="T185" s="775"/>
      <c r="U185" s="685"/>
      <c r="V185" s="685"/>
      <c r="W185" s="685"/>
      <c r="X185" s="685"/>
      <c r="Y185" s="685"/>
      <c r="Z185" s="685"/>
      <c r="AA185" s="685"/>
      <c r="AB185" s="685"/>
      <c r="AC185" s="685"/>
      <c r="AD185" s="685"/>
      <c r="AE185" s="685"/>
      <c r="AF185" s="685"/>
      <c r="AG185" s="685"/>
      <c r="AH185" s="685"/>
      <c r="AI185" s="685"/>
    </row>
    <row r="186" spans="1:35" s="351" customFormat="1" ht="24">
      <c r="A186" s="694" t="s">
        <v>204</v>
      </c>
      <c r="B186" s="749" t="s">
        <v>988</v>
      </c>
      <c r="C186" s="350" t="s">
        <v>203</v>
      </c>
      <c r="D186" s="351" t="s">
        <v>204</v>
      </c>
      <c r="J186" s="352"/>
    </row>
    <row r="187" spans="1:35" s="70" customFormat="1" ht="24">
      <c r="A187" s="761" t="s">
        <v>1011</v>
      </c>
      <c r="B187" s="749" t="s">
        <v>988</v>
      </c>
      <c r="C187" s="69"/>
      <c r="D187" s="70" t="s">
        <v>139</v>
      </c>
    </row>
    <row r="188" spans="1:35" s="8" customFormat="1" ht="24">
      <c r="A188" s="764"/>
      <c r="B188" s="749" t="s">
        <v>988</v>
      </c>
      <c r="C188" s="768" t="s">
        <v>10</v>
      </c>
      <c r="D188" s="766" t="s">
        <v>198</v>
      </c>
      <c r="E188" s="797" t="s">
        <v>0</v>
      </c>
      <c r="F188" s="33" t="str">
        <f>IF(Analiza!G$83="","",Analiza!G$83)</f>
        <v>Faza oper.</v>
      </c>
      <c r="G188" s="33" t="str">
        <f>IF(Analiza!H$83="","",Analiza!H$83)</f>
        <v>Faza oper.</v>
      </c>
      <c r="H188" s="33" t="str">
        <f>IF(Analiza!I$83="","",Analiza!I$83)</f>
        <v>Faza oper.</v>
      </c>
      <c r="I188" s="33" t="str">
        <f>IF(Analiza!J$83="","",Analiza!J$83)</f>
        <v>Faza oper.</v>
      </c>
      <c r="J188" s="33" t="str">
        <f>IF(Analiza!K$83="","",Analiza!K$83)</f>
        <v>Faza oper.</v>
      </c>
      <c r="K188" s="33" t="str">
        <f>IF(Analiza!L$83="","",Analiza!L$83)</f>
        <v>Faza oper.</v>
      </c>
      <c r="L188" s="33" t="str">
        <f>IF(Analiza!M$83="","",Analiza!M$83)</f>
        <v>Faza oper.</v>
      </c>
      <c r="M188" s="33" t="str">
        <f>IF(Analiza!N$83="","",Analiza!N$83)</f>
        <v>Faza oper.</v>
      </c>
      <c r="N188" s="33" t="str">
        <f>IF(Analiza!O$83="","",Analiza!O$83)</f>
        <v>Faza oper.</v>
      </c>
      <c r="O188" s="33" t="str">
        <f>IF(Analiza!P$83="","",Analiza!P$83)</f>
        <v>Faza oper.</v>
      </c>
      <c r="P188" s="33" t="str">
        <f>IF(Analiza!Q$83="","",Analiza!Q$83)</f>
        <v>Faza oper.</v>
      </c>
      <c r="Q188" s="33" t="str">
        <f>IF(Analiza!R$83="","",Analiza!R$83)</f>
        <v>Faza oper.</v>
      </c>
      <c r="R188" s="33" t="str">
        <f>IF(Analiza!S$83="","",Analiza!S$83)</f>
        <v>Faza oper.</v>
      </c>
      <c r="S188" s="33" t="str">
        <f>IF(Analiza!T$83="","",Analiza!T$83)</f>
        <v>Faza oper.</v>
      </c>
      <c r="T188" s="33" t="str">
        <f>IF(Analiza!U$83="","",Analiza!U$83)</f>
        <v>Faza oper.</v>
      </c>
      <c r="U188" s="33" t="str">
        <f>IF(Analiza!V$83="","",Analiza!V$83)</f>
        <v>Faza oper.</v>
      </c>
      <c r="V188" s="33" t="str">
        <f>IF(Analiza!W$83="","",Analiza!W$83)</f>
        <v>Faza oper.</v>
      </c>
      <c r="W188" s="33" t="str">
        <f>IF(Analiza!X$83="","",Analiza!X$83)</f>
        <v>Faza oper.</v>
      </c>
      <c r="X188" s="33" t="str">
        <f>IF(Analiza!Y$83="","",Analiza!Y$83)</f>
        <v>Faza oper.</v>
      </c>
      <c r="Y188" s="33" t="str">
        <f>IF(Analiza!Z$83="","",Analiza!Z$83)</f>
        <v>Faza oper.</v>
      </c>
      <c r="Z188" s="33" t="str">
        <f>IF(Analiza!AA$83="","",Analiza!AA$83)</f>
        <v>Faza oper.</v>
      </c>
      <c r="AA188" s="33" t="str">
        <f>IF(Analiza!AB$83="","",Analiza!AB$83)</f>
        <v>Faza oper.</v>
      </c>
      <c r="AB188" s="33" t="str">
        <f>IF(Analiza!AC$83="","",Analiza!AC$83)</f>
        <v>Faza oper.</v>
      </c>
      <c r="AC188" s="33" t="str">
        <f>IF(Analiza!AD$83="","",Analiza!AD$83)</f>
        <v>Faza oper.</v>
      </c>
      <c r="AD188" s="33" t="str">
        <f>IF(Analiza!AE$83="","",Analiza!AE$83)</f>
        <v>Faza oper.</v>
      </c>
      <c r="AE188" s="33" t="str">
        <f>IF(Analiza!AF$83="","",Analiza!AF$83)</f>
        <v>Faza oper.</v>
      </c>
      <c r="AF188" s="33" t="str">
        <f>IF(Analiza!AG$83="","",Analiza!AG$83)</f>
        <v>Faza oper.</v>
      </c>
      <c r="AG188" s="33" t="str">
        <f>IF(Analiza!AH$83="","",Analiza!AH$83)</f>
        <v>Faza oper.</v>
      </c>
      <c r="AH188" s="33" t="str">
        <f>IF(Analiza!AI$83="","",Analiza!AI$83)</f>
        <v>Faza oper.</v>
      </c>
      <c r="AI188" s="33" t="str">
        <f>IF(Analiza!AJ$83="","",Analiza!AJ$83)</f>
        <v>Faza oper.</v>
      </c>
    </row>
    <row r="189" spans="1:35" s="8" customFormat="1" ht="15" customHeight="1" thickBot="1">
      <c r="A189" s="764"/>
      <c r="B189" s="749" t="s">
        <v>988</v>
      </c>
      <c r="C189" s="769"/>
      <c r="D189" s="830"/>
      <c r="E189" s="831"/>
      <c r="F189" s="695">
        <f>IF(Analiza!G$84="","",Analiza!G$84)</f>
        <v>2021</v>
      </c>
      <c r="G189" s="695">
        <f>IF(Analiza!H$84="","",Analiza!H$84)</f>
        <v>2022</v>
      </c>
      <c r="H189" s="695">
        <f>IF(Analiza!I$84="","",Analiza!I$84)</f>
        <v>2023</v>
      </c>
      <c r="I189" s="695">
        <f>IF(Analiza!J$84="","",Analiza!J$84)</f>
        <v>2024</v>
      </c>
      <c r="J189" s="695">
        <f>IF(Analiza!K$84="","",Analiza!K$84)</f>
        <v>2025</v>
      </c>
      <c r="K189" s="695">
        <f>IF(Analiza!L$84="","",Analiza!L$84)</f>
        <v>2026</v>
      </c>
      <c r="L189" s="695">
        <f>IF(Analiza!M$84="","",Analiza!M$84)</f>
        <v>2027</v>
      </c>
      <c r="M189" s="695">
        <f>IF(Analiza!N$84="","",Analiza!N$84)</f>
        <v>2028</v>
      </c>
      <c r="N189" s="695">
        <f>IF(Analiza!O$84="","",Analiza!O$84)</f>
        <v>2029</v>
      </c>
      <c r="O189" s="695">
        <f>IF(Analiza!P$84="","",Analiza!P$84)</f>
        <v>2030</v>
      </c>
      <c r="P189" s="695">
        <f>IF(Analiza!Q$84="","",Analiza!Q$84)</f>
        <v>2031</v>
      </c>
      <c r="Q189" s="695">
        <f>IF(Analiza!R$84="","",Analiza!R$84)</f>
        <v>2032</v>
      </c>
      <c r="R189" s="695">
        <f>IF(Analiza!S$84="","",Analiza!S$84)</f>
        <v>2033</v>
      </c>
      <c r="S189" s="695">
        <f>IF(Analiza!T$84="","",Analiza!T$84)</f>
        <v>2034</v>
      </c>
      <c r="T189" s="695">
        <f>IF(Analiza!U$84="","",Analiza!U$84)</f>
        <v>2035</v>
      </c>
      <c r="U189" s="695">
        <f>IF(Analiza!V$84="","",Analiza!V$84)</f>
        <v>2036</v>
      </c>
      <c r="V189" s="695">
        <f>IF(Analiza!W$84="","",Analiza!W$84)</f>
        <v>2037</v>
      </c>
      <c r="W189" s="695">
        <f>IF(Analiza!X$84="","",Analiza!X$84)</f>
        <v>2038</v>
      </c>
      <c r="X189" s="695">
        <f>IF(Analiza!Y$84="","",Analiza!Y$84)</f>
        <v>2039</v>
      </c>
      <c r="Y189" s="695">
        <f>IF(Analiza!Z$84="","",Analiza!Z$84)</f>
        <v>2040</v>
      </c>
      <c r="Z189" s="695">
        <f>IF(Analiza!AA$84="","",Analiza!AA$84)</f>
        <v>2041</v>
      </c>
      <c r="AA189" s="695">
        <f>IF(Analiza!AB$84="","",Analiza!AB$84)</f>
        <v>2042</v>
      </c>
      <c r="AB189" s="695">
        <f>IF(Analiza!AC$84="","",Analiza!AC$84)</f>
        <v>2043</v>
      </c>
      <c r="AC189" s="695">
        <f>IF(Analiza!AD$84="","",Analiza!AD$84)</f>
        <v>2044</v>
      </c>
      <c r="AD189" s="695">
        <f>IF(Analiza!AE$84="","",Analiza!AE$84)</f>
        <v>2045</v>
      </c>
      <c r="AE189" s="695">
        <f>IF(Analiza!AF$84="","",Analiza!AF$84)</f>
        <v>2046</v>
      </c>
      <c r="AF189" s="695">
        <f>IF(Analiza!AG$84="","",Analiza!AG$84)</f>
        <v>2047</v>
      </c>
      <c r="AG189" s="695">
        <f>IF(Analiza!AH$84="","",Analiza!AH$84)</f>
        <v>2048</v>
      </c>
      <c r="AH189" s="695">
        <f>IF(Analiza!AI$84="","",Analiza!AI$84)</f>
        <v>2049</v>
      </c>
      <c r="AI189" s="695">
        <f>IF(Analiza!AJ$84="","",Analiza!AJ$84)</f>
        <v>2050</v>
      </c>
    </row>
    <row r="190" spans="1:35" s="18" customFormat="1" ht="24">
      <c r="A190" s="764"/>
      <c r="B190" s="749" t="s">
        <v>988</v>
      </c>
      <c r="C190" s="737" t="str">
        <f>IF(D190="","",1)</f>
        <v/>
      </c>
      <c r="D190" s="549"/>
      <c r="E190" s="575"/>
      <c r="F190" s="567"/>
      <c r="G190" s="567"/>
      <c r="H190" s="567"/>
      <c r="I190" s="567"/>
      <c r="J190" s="567"/>
      <c r="K190" s="567"/>
      <c r="L190" s="567"/>
      <c r="M190" s="567"/>
      <c r="N190" s="567"/>
      <c r="O190" s="567"/>
      <c r="P190" s="567"/>
      <c r="Q190" s="567"/>
      <c r="R190" s="567"/>
      <c r="S190" s="567"/>
      <c r="T190" s="567"/>
      <c r="U190" s="567"/>
      <c r="V190" s="567"/>
      <c r="W190" s="567"/>
      <c r="X190" s="567"/>
      <c r="Y190" s="567"/>
      <c r="Z190" s="567"/>
      <c r="AA190" s="567"/>
      <c r="AB190" s="567"/>
      <c r="AC190" s="567"/>
      <c r="AD190" s="567"/>
      <c r="AE190" s="567"/>
      <c r="AF190" s="567"/>
      <c r="AG190" s="567"/>
      <c r="AH190" s="567"/>
      <c r="AI190" s="568"/>
    </row>
    <row r="191" spans="1:35" s="18" customFormat="1" ht="24">
      <c r="A191" s="764"/>
      <c r="B191" s="749" t="s">
        <v>988</v>
      </c>
      <c r="C191" s="39" t="str">
        <f t="shared" ref="C191:C199" si="19">IF(D191="","",C190+1)</f>
        <v/>
      </c>
      <c r="D191" s="551"/>
      <c r="E191" s="576"/>
      <c r="F191" s="570"/>
      <c r="G191" s="570"/>
      <c r="H191" s="570"/>
      <c r="I191" s="570"/>
      <c r="J191" s="570"/>
      <c r="K191" s="570"/>
      <c r="L191" s="570"/>
      <c r="M191" s="570"/>
      <c r="N191" s="570"/>
      <c r="O191" s="570"/>
      <c r="P191" s="570"/>
      <c r="Q191" s="570"/>
      <c r="R191" s="570"/>
      <c r="S191" s="570"/>
      <c r="T191" s="570"/>
      <c r="U191" s="570"/>
      <c r="V191" s="570"/>
      <c r="W191" s="570"/>
      <c r="X191" s="570"/>
      <c r="Y191" s="570"/>
      <c r="Z191" s="570"/>
      <c r="AA191" s="570"/>
      <c r="AB191" s="570"/>
      <c r="AC191" s="570"/>
      <c r="AD191" s="570"/>
      <c r="AE191" s="570"/>
      <c r="AF191" s="570"/>
      <c r="AG191" s="570"/>
      <c r="AH191" s="570"/>
      <c r="AI191" s="571"/>
    </row>
    <row r="192" spans="1:35" s="18" customFormat="1" ht="24">
      <c r="A192" s="764"/>
      <c r="B192" s="749" t="s">
        <v>988</v>
      </c>
      <c r="C192" s="39" t="str">
        <f t="shared" si="19"/>
        <v/>
      </c>
      <c r="D192" s="551"/>
      <c r="E192" s="576"/>
      <c r="F192" s="570"/>
      <c r="G192" s="570"/>
      <c r="H192" s="570"/>
      <c r="I192" s="570"/>
      <c r="J192" s="570"/>
      <c r="K192" s="570"/>
      <c r="L192" s="570"/>
      <c r="M192" s="570"/>
      <c r="N192" s="570"/>
      <c r="O192" s="570"/>
      <c r="P192" s="570"/>
      <c r="Q192" s="570"/>
      <c r="R192" s="570"/>
      <c r="S192" s="570"/>
      <c r="T192" s="570"/>
      <c r="U192" s="570"/>
      <c r="V192" s="570"/>
      <c r="W192" s="570"/>
      <c r="X192" s="570"/>
      <c r="Y192" s="570"/>
      <c r="Z192" s="570"/>
      <c r="AA192" s="570"/>
      <c r="AB192" s="570"/>
      <c r="AC192" s="570"/>
      <c r="AD192" s="570"/>
      <c r="AE192" s="570"/>
      <c r="AF192" s="570"/>
      <c r="AG192" s="570"/>
      <c r="AH192" s="570"/>
      <c r="AI192" s="571"/>
    </row>
    <row r="193" spans="1:35" s="18" customFormat="1" ht="24">
      <c r="A193" s="764"/>
      <c r="B193" s="749" t="s">
        <v>988</v>
      </c>
      <c r="C193" s="39" t="str">
        <f t="shared" si="19"/>
        <v/>
      </c>
      <c r="D193" s="551"/>
      <c r="E193" s="576"/>
      <c r="F193" s="570"/>
      <c r="G193" s="570"/>
      <c r="H193" s="570"/>
      <c r="I193" s="570"/>
      <c r="J193" s="570"/>
      <c r="K193" s="570"/>
      <c r="L193" s="570"/>
      <c r="M193" s="570"/>
      <c r="N193" s="570"/>
      <c r="O193" s="570"/>
      <c r="P193" s="570"/>
      <c r="Q193" s="570"/>
      <c r="R193" s="570"/>
      <c r="S193" s="570"/>
      <c r="T193" s="570"/>
      <c r="U193" s="570"/>
      <c r="V193" s="570"/>
      <c r="W193" s="570"/>
      <c r="X193" s="570"/>
      <c r="Y193" s="570"/>
      <c r="Z193" s="570"/>
      <c r="AA193" s="570"/>
      <c r="AB193" s="570"/>
      <c r="AC193" s="570"/>
      <c r="AD193" s="570"/>
      <c r="AE193" s="570"/>
      <c r="AF193" s="570"/>
      <c r="AG193" s="570"/>
      <c r="AH193" s="570"/>
      <c r="AI193" s="571"/>
    </row>
    <row r="194" spans="1:35" s="18" customFormat="1" ht="24">
      <c r="A194" s="764"/>
      <c r="B194" s="749" t="s">
        <v>988</v>
      </c>
      <c r="C194" s="39" t="str">
        <f t="shared" si="19"/>
        <v/>
      </c>
      <c r="D194" s="551"/>
      <c r="E194" s="576"/>
      <c r="F194" s="570"/>
      <c r="G194" s="570"/>
      <c r="H194" s="570"/>
      <c r="I194" s="570"/>
      <c r="J194" s="570"/>
      <c r="K194" s="570"/>
      <c r="L194" s="570"/>
      <c r="M194" s="570"/>
      <c r="N194" s="570"/>
      <c r="O194" s="570"/>
      <c r="P194" s="570"/>
      <c r="Q194" s="570"/>
      <c r="R194" s="570"/>
      <c r="S194" s="570"/>
      <c r="T194" s="570"/>
      <c r="U194" s="570"/>
      <c r="V194" s="570"/>
      <c r="W194" s="570"/>
      <c r="X194" s="570"/>
      <c r="Y194" s="570"/>
      <c r="Z194" s="570"/>
      <c r="AA194" s="570"/>
      <c r="AB194" s="570"/>
      <c r="AC194" s="570"/>
      <c r="AD194" s="570"/>
      <c r="AE194" s="570"/>
      <c r="AF194" s="570"/>
      <c r="AG194" s="570"/>
      <c r="AH194" s="570"/>
      <c r="AI194" s="571"/>
    </row>
    <row r="195" spans="1:35" s="18" customFormat="1" ht="24">
      <c r="A195" s="764"/>
      <c r="B195" s="749" t="s">
        <v>988</v>
      </c>
      <c r="C195" s="39" t="str">
        <f t="shared" si="19"/>
        <v/>
      </c>
      <c r="D195" s="551"/>
      <c r="E195" s="576"/>
      <c r="F195" s="570"/>
      <c r="G195" s="570"/>
      <c r="H195" s="570"/>
      <c r="I195" s="570"/>
      <c r="J195" s="570"/>
      <c r="K195" s="570"/>
      <c r="L195" s="570"/>
      <c r="M195" s="570"/>
      <c r="N195" s="570"/>
      <c r="O195" s="570"/>
      <c r="P195" s="570"/>
      <c r="Q195" s="570"/>
      <c r="R195" s="570"/>
      <c r="S195" s="570"/>
      <c r="T195" s="570"/>
      <c r="U195" s="570"/>
      <c r="V195" s="570"/>
      <c r="W195" s="570"/>
      <c r="X195" s="570"/>
      <c r="Y195" s="570"/>
      <c r="Z195" s="570"/>
      <c r="AA195" s="570"/>
      <c r="AB195" s="570"/>
      <c r="AC195" s="570"/>
      <c r="AD195" s="570"/>
      <c r="AE195" s="570"/>
      <c r="AF195" s="570"/>
      <c r="AG195" s="570"/>
      <c r="AH195" s="570"/>
      <c r="AI195" s="571"/>
    </row>
    <row r="196" spans="1:35" s="18" customFormat="1" ht="24">
      <c r="A196" s="764"/>
      <c r="B196" s="749" t="s">
        <v>988</v>
      </c>
      <c r="C196" s="39" t="str">
        <f t="shared" si="19"/>
        <v/>
      </c>
      <c r="D196" s="551"/>
      <c r="E196" s="576"/>
      <c r="F196" s="570"/>
      <c r="G196" s="570"/>
      <c r="H196" s="570"/>
      <c r="I196" s="570"/>
      <c r="J196" s="570"/>
      <c r="K196" s="570"/>
      <c r="L196" s="570"/>
      <c r="M196" s="570"/>
      <c r="N196" s="570"/>
      <c r="O196" s="570"/>
      <c r="P196" s="570"/>
      <c r="Q196" s="570"/>
      <c r="R196" s="570"/>
      <c r="S196" s="570"/>
      <c r="T196" s="570"/>
      <c r="U196" s="570"/>
      <c r="V196" s="570"/>
      <c r="W196" s="570"/>
      <c r="X196" s="570"/>
      <c r="Y196" s="570"/>
      <c r="Z196" s="570"/>
      <c r="AA196" s="570"/>
      <c r="AB196" s="570"/>
      <c r="AC196" s="570"/>
      <c r="AD196" s="570"/>
      <c r="AE196" s="570"/>
      <c r="AF196" s="570"/>
      <c r="AG196" s="570"/>
      <c r="AH196" s="570"/>
      <c r="AI196" s="571"/>
    </row>
    <row r="197" spans="1:35" s="18" customFormat="1" ht="24">
      <c r="A197" s="764"/>
      <c r="B197" s="749" t="s">
        <v>988</v>
      </c>
      <c r="C197" s="39" t="str">
        <f t="shared" si="19"/>
        <v/>
      </c>
      <c r="D197" s="551"/>
      <c r="E197" s="576"/>
      <c r="F197" s="570"/>
      <c r="G197" s="570"/>
      <c r="H197" s="570"/>
      <c r="I197" s="570"/>
      <c r="J197" s="570"/>
      <c r="K197" s="570"/>
      <c r="L197" s="570"/>
      <c r="M197" s="570"/>
      <c r="N197" s="570"/>
      <c r="O197" s="570"/>
      <c r="P197" s="570"/>
      <c r="Q197" s="570"/>
      <c r="R197" s="570"/>
      <c r="S197" s="570"/>
      <c r="T197" s="570"/>
      <c r="U197" s="570"/>
      <c r="V197" s="570"/>
      <c r="W197" s="570"/>
      <c r="X197" s="570"/>
      <c r="Y197" s="570"/>
      <c r="Z197" s="570"/>
      <c r="AA197" s="570"/>
      <c r="AB197" s="570"/>
      <c r="AC197" s="570"/>
      <c r="AD197" s="570"/>
      <c r="AE197" s="570"/>
      <c r="AF197" s="570"/>
      <c r="AG197" s="570"/>
      <c r="AH197" s="570"/>
      <c r="AI197" s="571"/>
    </row>
    <row r="198" spans="1:35" s="18" customFormat="1" ht="24">
      <c r="A198" s="764"/>
      <c r="B198" s="749" t="s">
        <v>988</v>
      </c>
      <c r="C198" s="39" t="str">
        <f t="shared" si="19"/>
        <v/>
      </c>
      <c r="D198" s="551"/>
      <c r="E198" s="576"/>
      <c r="F198" s="570"/>
      <c r="G198" s="570"/>
      <c r="H198" s="570"/>
      <c r="I198" s="570"/>
      <c r="J198" s="570"/>
      <c r="K198" s="570"/>
      <c r="L198" s="570"/>
      <c r="M198" s="570"/>
      <c r="N198" s="570"/>
      <c r="O198" s="570"/>
      <c r="P198" s="570"/>
      <c r="Q198" s="570"/>
      <c r="R198" s="570"/>
      <c r="S198" s="570"/>
      <c r="T198" s="570"/>
      <c r="U198" s="570"/>
      <c r="V198" s="570"/>
      <c r="W198" s="570"/>
      <c r="X198" s="570"/>
      <c r="Y198" s="570"/>
      <c r="Z198" s="570"/>
      <c r="AA198" s="570"/>
      <c r="AB198" s="570"/>
      <c r="AC198" s="570"/>
      <c r="AD198" s="570"/>
      <c r="AE198" s="570"/>
      <c r="AF198" s="570"/>
      <c r="AG198" s="570"/>
      <c r="AH198" s="570"/>
      <c r="AI198" s="571"/>
    </row>
    <row r="199" spans="1:35" s="18" customFormat="1" ht="24.75" thickBot="1">
      <c r="A199" s="764"/>
      <c r="B199" s="749" t="s">
        <v>988</v>
      </c>
      <c r="C199" s="738" t="str">
        <f t="shared" si="19"/>
        <v/>
      </c>
      <c r="D199" s="553"/>
      <c r="E199" s="577"/>
      <c r="F199" s="578"/>
      <c r="G199" s="578"/>
      <c r="H199" s="578"/>
      <c r="I199" s="578"/>
      <c r="J199" s="578"/>
      <c r="K199" s="578"/>
      <c r="L199" s="578"/>
      <c r="M199" s="578"/>
      <c r="N199" s="578"/>
      <c r="O199" s="578"/>
      <c r="P199" s="578"/>
      <c r="Q199" s="578"/>
      <c r="R199" s="578"/>
      <c r="S199" s="578"/>
      <c r="T199" s="578"/>
      <c r="U199" s="578"/>
      <c r="V199" s="578"/>
      <c r="W199" s="578"/>
      <c r="X199" s="578"/>
      <c r="Y199" s="578"/>
      <c r="Z199" s="578"/>
      <c r="AA199" s="578"/>
      <c r="AB199" s="578"/>
      <c r="AC199" s="578"/>
      <c r="AD199" s="578"/>
      <c r="AE199" s="578"/>
      <c r="AF199" s="578"/>
      <c r="AG199" s="578"/>
      <c r="AH199" s="578"/>
      <c r="AI199" s="579"/>
    </row>
    <row r="200" spans="1:35" s="70" customFormat="1" ht="24">
      <c r="A200" s="764"/>
      <c r="B200" s="749" t="s">
        <v>988</v>
      </c>
      <c r="C200" s="69"/>
      <c r="D200" s="70" t="s">
        <v>140</v>
      </c>
    </row>
    <row r="201" spans="1:35" s="8" customFormat="1" ht="24">
      <c r="A201" s="764"/>
      <c r="B201" s="749" t="s">
        <v>988</v>
      </c>
      <c r="C201" s="768" t="s">
        <v>10</v>
      </c>
      <c r="D201" s="766" t="s">
        <v>207</v>
      </c>
      <c r="E201" s="797" t="s">
        <v>0</v>
      </c>
      <c r="F201" s="33" t="str">
        <f>IF(Analiza!G$83="","",Analiza!G$83)</f>
        <v>Faza oper.</v>
      </c>
      <c r="G201" s="33" t="str">
        <f>IF(Analiza!H$83="","",Analiza!H$83)</f>
        <v>Faza oper.</v>
      </c>
      <c r="H201" s="33" t="str">
        <f>IF(Analiza!I$83="","",Analiza!I$83)</f>
        <v>Faza oper.</v>
      </c>
      <c r="I201" s="33" t="str">
        <f>IF(Analiza!J$83="","",Analiza!J$83)</f>
        <v>Faza oper.</v>
      </c>
      <c r="J201" s="33" t="str">
        <f>IF(Analiza!K$83="","",Analiza!K$83)</f>
        <v>Faza oper.</v>
      </c>
      <c r="K201" s="33" t="str">
        <f>IF(Analiza!L$83="","",Analiza!L$83)</f>
        <v>Faza oper.</v>
      </c>
      <c r="L201" s="33" t="str">
        <f>IF(Analiza!M$83="","",Analiza!M$83)</f>
        <v>Faza oper.</v>
      </c>
      <c r="M201" s="33" t="str">
        <f>IF(Analiza!N$83="","",Analiza!N$83)</f>
        <v>Faza oper.</v>
      </c>
      <c r="N201" s="33" t="str">
        <f>IF(Analiza!O$83="","",Analiza!O$83)</f>
        <v>Faza oper.</v>
      </c>
      <c r="O201" s="33" t="str">
        <f>IF(Analiza!P$83="","",Analiza!P$83)</f>
        <v>Faza oper.</v>
      </c>
      <c r="P201" s="33" t="str">
        <f>IF(Analiza!Q$83="","",Analiza!Q$83)</f>
        <v>Faza oper.</v>
      </c>
      <c r="Q201" s="33" t="str">
        <f>IF(Analiza!R$83="","",Analiza!R$83)</f>
        <v>Faza oper.</v>
      </c>
      <c r="R201" s="33" t="str">
        <f>IF(Analiza!S$83="","",Analiza!S$83)</f>
        <v>Faza oper.</v>
      </c>
      <c r="S201" s="33" t="str">
        <f>IF(Analiza!T$83="","",Analiza!T$83)</f>
        <v>Faza oper.</v>
      </c>
      <c r="T201" s="33" t="str">
        <f>IF(Analiza!U$83="","",Analiza!U$83)</f>
        <v>Faza oper.</v>
      </c>
      <c r="U201" s="33" t="str">
        <f>IF(Analiza!V$83="","",Analiza!V$83)</f>
        <v>Faza oper.</v>
      </c>
      <c r="V201" s="33" t="str">
        <f>IF(Analiza!W$83="","",Analiza!W$83)</f>
        <v>Faza oper.</v>
      </c>
      <c r="W201" s="33" t="str">
        <f>IF(Analiza!X$83="","",Analiza!X$83)</f>
        <v>Faza oper.</v>
      </c>
      <c r="X201" s="33" t="str">
        <f>IF(Analiza!Y$83="","",Analiza!Y$83)</f>
        <v>Faza oper.</v>
      </c>
      <c r="Y201" s="33" t="str">
        <f>IF(Analiza!Z$83="","",Analiza!Z$83)</f>
        <v>Faza oper.</v>
      </c>
      <c r="Z201" s="33" t="str">
        <f>IF(Analiza!AA$83="","",Analiza!AA$83)</f>
        <v>Faza oper.</v>
      </c>
      <c r="AA201" s="33" t="str">
        <f>IF(Analiza!AB$83="","",Analiza!AB$83)</f>
        <v>Faza oper.</v>
      </c>
      <c r="AB201" s="33" t="str">
        <f>IF(Analiza!AC$83="","",Analiza!AC$83)</f>
        <v>Faza oper.</v>
      </c>
      <c r="AC201" s="33" t="str">
        <f>IF(Analiza!AD$83="","",Analiza!AD$83)</f>
        <v>Faza oper.</v>
      </c>
      <c r="AD201" s="33" t="str">
        <f>IF(Analiza!AE$83="","",Analiza!AE$83)</f>
        <v>Faza oper.</v>
      </c>
      <c r="AE201" s="33" t="str">
        <f>IF(Analiza!AF$83="","",Analiza!AF$83)</f>
        <v>Faza oper.</v>
      </c>
      <c r="AF201" s="33" t="str">
        <f>IF(Analiza!AG$83="","",Analiza!AG$83)</f>
        <v>Faza oper.</v>
      </c>
      <c r="AG201" s="33" t="str">
        <f>IF(Analiza!AH$83="","",Analiza!AH$83)</f>
        <v>Faza oper.</v>
      </c>
      <c r="AH201" s="33" t="str">
        <f>IF(Analiza!AI$83="","",Analiza!AI$83)</f>
        <v>Faza oper.</v>
      </c>
      <c r="AI201" s="33" t="str">
        <f>IF(Analiza!AJ$83="","",Analiza!AJ$83)</f>
        <v>Faza oper.</v>
      </c>
    </row>
    <row r="202" spans="1:35" s="8" customFormat="1" ht="15" customHeight="1" thickBot="1">
      <c r="A202" s="764"/>
      <c r="B202" s="749" t="s">
        <v>988</v>
      </c>
      <c r="C202" s="769"/>
      <c r="D202" s="767"/>
      <c r="E202" s="798"/>
      <c r="F202" s="695">
        <f>IF(Analiza!G$84="","",Analiza!G$84)</f>
        <v>2021</v>
      </c>
      <c r="G202" s="695">
        <f>IF(Analiza!H$84="","",Analiza!H$84)</f>
        <v>2022</v>
      </c>
      <c r="H202" s="695">
        <f>IF(Analiza!I$84="","",Analiza!I$84)</f>
        <v>2023</v>
      </c>
      <c r="I202" s="695">
        <f>IF(Analiza!J$84="","",Analiza!J$84)</f>
        <v>2024</v>
      </c>
      <c r="J202" s="695">
        <f>IF(Analiza!K$84="","",Analiza!K$84)</f>
        <v>2025</v>
      </c>
      <c r="K202" s="695">
        <f>IF(Analiza!L$84="","",Analiza!L$84)</f>
        <v>2026</v>
      </c>
      <c r="L202" s="695">
        <f>IF(Analiza!M$84="","",Analiza!M$84)</f>
        <v>2027</v>
      </c>
      <c r="M202" s="695">
        <f>IF(Analiza!N$84="","",Analiza!N$84)</f>
        <v>2028</v>
      </c>
      <c r="N202" s="695">
        <f>IF(Analiza!O$84="","",Analiza!O$84)</f>
        <v>2029</v>
      </c>
      <c r="O202" s="695">
        <f>IF(Analiza!P$84="","",Analiza!P$84)</f>
        <v>2030</v>
      </c>
      <c r="P202" s="695">
        <f>IF(Analiza!Q$84="","",Analiza!Q$84)</f>
        <v>2031</v>
      </c>
      <c r="Q202" s="695">
        <f>IF(Analiza!R$84="","",Analiza!R$84)</f>
        <v>2032</v>
      </c>
      <c r="R202" s="695">
        <f>IF(Analiza!S$84="","",Analiza!S$84)</f>
        <v>2033</v>
      </c>
      <c r="S202" s="695">
        <f>IF(Analiza!T$84="","",Analiza!T$84)</f>
        <v>2034</v>
      </c>
      <c r="T202" s="695">
        <f>IF(Analiza!U$84="","",Analiza!U$84)</f>
        <v>2035</v>
      </c>
      <c r="U202" s="695">
        <f>IF(Analiza!V$84="","",Analiza!V$84)</f>
        <v>2036</v>
      </c>
      <c r="V202" s="695">
        <f>IF(Analiza!W$84="","",Analiza!W$84)</f>
        <v>2037</v>
      </c>
      <c r="W202" s="695">
        <f>IF(Analiza!X$84="","",Analiza!X$84)</f>
        <v>2038</v>
      </c>
      <c r="X202" s="695">
        <f>IF(Analiza!Y$84="","",Analiza!Y$84)</f>
        <v>2039</v>
      </c>
      <c r="Y202" s="695">
        <f>IF(Analiza!Z$84="","",Analiza!Z$84)</f>
        <v>2040</v>
      </c>
      <c r="Z202" s="695">
        <f>IF(Analiza!AA$84="","",Analiza!AA$84)</f>
        <v>2041</v>
      </c>
      <c r="AA202" s="695">
        <f>IF(Analiza!AB$84="","",Analiza!AB$84)</f>
        <v>2042</v>
      </c>
      <c r="AB202" s="695">
        <f>IF(Analiza!AC$84="","",Analiza!AC$84)</f>
        <v>2043</v>
      </c>
      <c r="AC202" s="695">
        <f>IF(Analiza!AD$84="","",Analiza!AD$84)</f>
        <v>2044</v>
      </c>
      <c r="AD202" s="695">
        <f>IF(Analiza!AE$84="","",Analiza!AE$84)</f>
        <v>2045</v>
      </c>
      <c r="AE202" s="695">
        <f>IF(Analiza!AF$84="","",Analiza!AF$84)</f>
        <v>2046</v>
      </c>
      <c r="AF202" s="695">
        <f>IF(Analiza!AG$84="","",Analiza!AG$84)</f>
        <v>2047</v>
      </c>
      <c r="AG202" s="695">
        <f>IF(Analiza!AH$84="","",Analiza!AH$84)</f>
        <v>2048</v>
      </c>
      <c r="AH202" s="695">
        <f>IF(Analiza!AI$84="","",Analiza!AI$84)</f>
        <v>2049</v>
      </c>
      <c r="AI202" s="695">
        <f>IF(Analiza!AJ$84="","",Analiza!AJ$84)</f>
        <v>2050</v>
      </c>
    </row>
    <row r="203" spans="1:35" s="18" customFormat="1" ht="24">
      <c r="A203" s="764"/>
      <c r="B203" s="749" t="s">
        <v>988</v>
      </c>
      <c r="C203" s="741" t="str">
        <f>IF(C190="","",C190)</f>
        <v/>
      </c>
      <c r="D203" s="503" t="str">
        <f t="shared" ref="D203:E203" si="20">IF(D190="","",D190)</f>
        <v/>
      </c>
      <c r="E203" s="524" t="str">
        <f t="shared" si="20"/>
        <v/>
      </c>
      <c r="F203" s="566"/>
      <c r="G203" s="567"/>
      <c r="H203" s="567"/>
      <c r="I203" s="567"/>
      <c r="J203" s="567"/>
      <c r="K203" s="567"/>
      <c r="L203" s="567"/>
      <c r="M203" s="567"/>
      <c r="N203" s="567"/>
      <c r="O203" s="567"/>
      <c r="P203" s="567"/>
      <c r="Q203" s="567"/>
      <c r="R203" s="567"/>
      <c r="S203" s="567"/>
      <c r="T203" s="567"/>
      <c r="U203" s="567"/>
      <c r="V203" s="567"/>
      <c r="W203" s="567"/>
      <c r="X203" s="567"/>
      <c r="Y203" s="567"/>
      <c r="Z203" s="567"/>
      <c r="AA203" s="567"/>
      <c r="AB203" s="567"/>
      <c r="AC203" s="567"/>
      <c r="AD203" s="567"/>
      <c r="AE203" s="567"/>
      <c r="AF203" s="567"/>
      <c r="AG203" s="567"/>
      <c r="AH203" s="567"/>
      <c r="AI203" s="568"/>
    </row>
    <row r="204" spans="1:35" s="18" customFormat="1" ht="24">
      <c r="A204" s="764"/>
      <c r="B204" s="749" t="s">
        <v>988</v>
      </c>
      <c r="C204" s="742" t="str">
        <f t="shared" ref="C204:E212" si="21">IF(C191="","",C191)</f>
        <v/>
      </c>
      <c r="D204" s="510" t="str">
        <f t="shared" si="21"/>
        <v/>
      </c>
      <c r="E204" s="525" t="str">
        <f t="shared" si="21"/>
        <v/>
      </c>
      <c r="F204" s="569"/>
      <c r="G204" s="570"/>
      <c r="H204" s="570"/>
      <c r="I204" s="570"/>
      <c r="J204" s="570"/>
      <c r="K204" s="570"/>
      <c r="L204" s="570"/>
      <c r="M204" s="570"/>
      <c r="N204" s="570"/>
      <c r="O204" s="570"/>
      <c r="P204" s="570"/>
      <c r="Q204" s="570"/>
      <c r="R204" s="570"/>
      <c r="S204" s="570"/>
      <c r="T204" s="570"/>
      <c r="U204" s="570"/>
      <c r="V204" s="570"/>
      <c r="W204" s="570"/>
      <c r="X204" s="570"/>
      <c r="Y204" s="570"/>
      <c r="Z204" s="570"/>
      <c r="AA204" s="570"/>
      <c r="AB204" s="570"/>
      <c r="AC204" s="570"/>
      <c r="AD204" s="570"/>
      <c r="AE204" s="570"/>
      <c r="AF204" s="570"/>
      <c r="AG204" s="570"/>
      <c r="AH204" s="570"/>
      <c r="AI204" s="571"/>
    </row>
    <row r="205" spans="1:35" s="18" customFormat="1" ht="24">
      <c r="A205" s="764"/>
      <c r="B205" s="749" t="s">
        <v>988</v>
      </c>
      <c r="C205" s="742" t="str">
        <f t="shared" si="21"/>
        <v/>
      </c>
      <c r="D205" s="510" t="str">
        <f t="shared" si="21"/>
        <v/>
      </c>
      <c r="E205" s="525" t="str">
        <f t="shared" si="21"/>
        <v/>
      </c>
      <c r="F205" s="569"/>
      <c r="G205" s="570"/>
      <c r="H205" s="570"/>
      <c r="I205" s="570"/>
      <c r="J205" s="570"/>
      <c r="K205" s="570"/>
      <c r="L205" s="570"/>
      <c r="M205" s="570"/>
      <c r="N205" s="570"/>
      <c r="O205" s="570"/>
      <c r="P205" s="570"/>
      <c r="Q205" s="570"/>
      <c r="R205" s="570"/>
      <c r="S205" s="570"/>
      <c r="T205" s="570"/>
      <c r="U205" s="570"/>
      <c r="V205" s="570"/>
      <c r="W205" s="570"/>
      <c r="X205" s="570"/>
      <c r="Y205" s="570"/>
      <c r="Z205" s="570"/>
      <c r="AA205" s="570"/>
      <c r="AB205" s="570"/>
      <c r="AC205" s="570"/>
      <c r="AD205" s="570"/>
      <c r="AE205" s="570"/>
      <c r="AF205" s="570"/>
      <c r="AG205" s="570"/>
      <c r="AH205" s="570"/>
      <c r="AI205" s="571"/>
    </row>
    <row r="206" spans="1:35" s="18" customFormat="1" ht="24">
      <c r="A206" s="764"/>
      <c r="B206" s="749" t="s">
        <v>988</v>
      </c>
      <c r="C206" s="742" t="str">
        <f t="shared" si="21"/>
        <v/>
      </c>
      <c r="D206" s="510" t="str">
        <f t="shared" si="21"/>
        <v/>
      </c>
      <c r="E206" s="525" t="str">
        <f t="shared" si="21"/>
        <v/>
      </c>
      <c r="F206" s="569"/>
      <c r="G206" s="570"/>
      <c r="H206" s="570"/>
      <c r="I206" s="570"/>
      <c r="J206" s="570"/>
      <c r="K206" s="570"/>
      <c r="L206" s="570"/>
      <c r="M206" s="570"/>
      <c r="N206" s="570"/>
      <c r="O206" s="570"/>
      <c r="P206" s="570"/>
      <c r="Q206" s="570"/>
      <c r="R206" s="570"/>
      <c r="S206" s="570"/>
      <c r="T206" s="570"/>
      <c r="U206" s="570"/>
      <c r="V206" s="570"/>
      <c r="W206" s="570"/>
      <c r="X206" s="570"/>
      <c r="Y206" s="570"/>
      <c r="Z206" s="570"/>
      <c r="AA206" s="570"/>
      <c r="AB206" s="570"/>
      <c r="AC206" s="570"/>
      <c r="AD206" s="570"/>
      <c r="AE206" s="570"/>
      <c r="AF206" s="570"/>
      <c r="AG206" s="570"/>
      <c r="AH206" s="570"/>
      <c r="AI206" s="571"/>
    </row>
    <row r="207" spans="1:35" s="18" customFormat="1" ht="24">
      <c r="A207" s="764"/>
      <c r="B207" s="749" t="s">
        <v>988</v>
      </c>
      <c r="C207" s="742" t="str">
        <f t="shared" si="21"/>
        <v/>
      </c>
      <c r="D207" s="510" t="str">
        <f t="shared" si="21"/>
        <v/>
      </c>
      <c r="E207" s="525" t="str">
        <f t="shared" si="21"/>
        <v/>
      </c>
      <c r="F207" s="569"/>
      <c r="G207" s="570"/>
      <c r="H207" s="570"/>
      <c r="I207" s="570"/>
      <c r="J207" s="570"/>
      <c r="K207" s="570"/>
      <c r="L207" s="570"/>
      <c r="M207" s="570"/>
      <c r="N207" s="570"/>
      <c r="O207" s="570"/>
      <c r="P207" s="570"/>
      <c r="Q207" s="570"/>
      <c r="R207" s="570"/>
      <c r="S207" s="570"/>
      <c r="T207" s="570"/>
      <c r="U207" s="570"/>
      <c r="V207" s="570"/>
      <c r="W207" s="570"/>
      <c r="X207" s="570"/>
      <c r="Y207" s="570"/>
      <c r="Z207" s="570"/>
      <c r="AA207" s="570"/>
      <c r="AB207" s="570"/>
      <c r="AC207" s="570"/>
      <c r="AD207" s="570"/>
      <c r="AE207" s="570"/>
      <c r="AF207" s="570"/>
      <c r="AG207" s="570"/>
      <c r="AH207" s="570"/>
      <c r="AI207" s="571"/>
    </row>
    <row r="208" spans="1:35" s="18" customFormat="1" ht="24">
      <c r="A208" s="764"/>
      <c r="B208" s="749" t="s">
        <v>988</v>
      </c>
      <c r="C208" s="742" t="str">
        <f t="shared" si="21"/>
        <v/>
      </c>
      <c r="D208" s="510" t="str">
        <f t="shared" si="21"/>
        <v/>
      </c>
      <c r="E208" s="525" t="str">
        <f t="shared" si="21"/>
        <v/>
      </c>
      <c r="F208" s="569"/>
      <c r="G208" s="570"/>
      <c r="H208" s="570"/>
      <c r="I208" s="570"/>
      <c r="J208" s="570"/>
      <c r="K208" s="570"/>
      <c r="L208" s="570"/>
      <c r="M208" s="570"/>
      <c r="N208" s="570"/>
      <c r="O208" s="570"/>
      <c r="P208" s="570"/>
      <c r="Q208" s="570"/>
      <c r="R208" s="570"/>
      <c r="S208" s="570"/>
      <c r="T208" s="570"/>
      <c r="U208" s="570"/>
      <c r="V208" s="570"/>
      <c r="W208" s="570"/>
      <c r="X208" s="570"/>
      <c r="Y208" s="570"/>
      <c r="Z208" s="570"/>
      <c r="AA208" s="570"/>
      <c r="AB208" s="570"/>
      <c r="AC208" s="570"/>
      <c r="AD208" s="570"/>
      <c r="AE208" s="570"/>
      <c r="AF208" s="570"/>
      <c r="AG208" s="570"/>
      <c r="AH208" s="570"/>
      <c r="AI208" s="571"/>
    </row>
    <row r="209" spans="1:42" s="18" customFormat="1" ht="24">
      <c r="A209" s="764"/>
      <c r="B209" s="749" t="s">
        <v>988</v>
      </c>
      <c r="C209" s="742" t="str">
        <f t="shared" si="21"/>
        <v/>
      </c>
      <c r="D209" s="510" t="str">
        <f t="shared" si="21"/>
        <v/>
      </c>
      <c r="E209" s="525" t="str">
        <f t="shared" si="21"/>
        <v/>
      </c>
      <c r="F209" s="569"/>
      <c r="G209" s="570"/>
      <c r="H209" s="570"/>
      <c r="I209" s="570"/>
      <c r="J209" s="570"/>
      <c r="K209" s="570"/>
      <c r="L209" s="570"/>
      <c r="M209" s="570"/>
      <c r="N209" s="570"/>
      <c r="O209" s="570"/>
      <c r="P209" s="570"/>
      <c r="Q209" s="570"/>
      <c r="R209" s="570"/>
      <c r="S209" s="570"/>
      <c r="T209" s="570"/>
      <c r="U209" s="570"/>
      <c r="V209" s="570"/>
      <c r="W209" s="570"/>
      <c r="X209" s="570"/>
      <c r="Y209" s="570"/>
      <c r="Z209" s="570"/>
      <c r="AA209" s="570"/>
      <c r="AB209" s="570"/>
      <c r="AC209" s="570"/>
      <c r="AD209" s="570"/>
      <c r="AE209" s="570"/>
      <c r="AF209" s="570"/>
      <c r="AG209" s="570"/>
      <c r="AH209" s="570"/>
      <c r="AI209" s="571"/>
    </row>
    <row r="210" spans="1:42" s="18" customFormat="1" ht="24">
      <c r="A210" s="764"/>
      <c r="B210" s="749" t="s">
        <v>988</v>
      </c>
      <c r="C210" s="742" t="str">
        <f t="shared" si="21"/>
        <v/>
      </c>
      <c r="D210" s="510" t="str">
        <f t="shared" si="21"/>
        <v/>
      </c>
      <c r="E210" s="525" t="str">
        <f t="shared" si="21"/>
        <v/>
      </c>
      <c r="F210" s="569"/>
      <c r="G210" s="570"/>
      <c r="H210" s="570"/>
      <c r="I210" s="570"/>
      <c r="J210" s="570"/>
      <c r="K210" s="570"/>
      <c r="L210" s="570"/>
      <c r="M210" s="570"/>
      <c r="N210" s="570"/>
      <c r="O210" s="570"/>
      <c r="P210" s="570"/>
      <c r="Q210" s="570"/>
      <c r="R210" s="570"/>
      <c r="S210" s="570"/>
      <c r="T210" s="570"/>
      <c r="U210" s="570"/>
      <c r="V210" s="570"/>
      <c r="W210" s="570"/>
      <c r="X210" s="570"/>
      <c r="Y210" s="570"/>
      <c r="Z210" s="570"/>
      <c r="AA210" s="570"/>
      <c r="AB210" s="570"/>
      <c r="AC210" s="570"/>
      <c r="AD210" s="570"/>
      <c r="AE210" s="570"/>
      <c r="AF210" s="570"/>
      <c r="AG210" s="570"/>
      <c r="AH210" s="570"/>
      <c r="AI210" s="571"/>
    </row>
    <row r="211" spans="1:42" s="18" customFormat="1" ht="24">
      <c r="A211" s="764"/>
      <c r="B211" s="749" t="s">
        <v>988</v>
      </c>
      <c r="C211" s="742" t="str">
        <f t="shared" si="21"/>
        <v/>
      </c>
      <c r="D211" s="510" t="str">
        <f t="shared" si="21"/>
        <v/>
      </c>
      <c r="E211" s="525" t="str">
        <f t="shared" si="21"/>
        <v/>
      </c>
      <c r="F211" s="569"/>
      <c r="G211" s="570"/>
      <c r="H211" s="570"/>
      <c r="I211" s="570"/>
      <c r="J211" s="570"/>
      <c r="K211" s="570"/>
      <c r="L211" s="570"/>
      <c r="M211" s="570"/>
      <c r="N211" s="570"/>
      <c r="O211" s="570"/>
      <c r="P211" s="570"/>
      <c r="Q211" s="570"/>
      <c r="R211" s="570"/>
      <c r="S211" s="570"/>
      <c r="T211" s="570"/>
      <c r="U211" s="570"/>
      <c r="V211" s="570"/>
      <c r="W211" s="570"/>
      <c r="X211" s="570"/>
      <c r="Y211" s="570"/>
      <c r="Z211" s="570"/>
      <c r="AA211" s="570"/>
      <c r="AB211" s="570"/>
      <c r="AC211" s="570"/>
      <c r="AD211" s="570"/>
      <c r="AE211" s="570"/>
      <c r="AF211" s="570"/>
      <c r="AG211" s="570"/>
      <c r="AH211" s="570"/>
      <c r="AI211" s="571"/>
    </row>
    <row r="212" spans="1:42" s="18" customFormat="1" ht="24.75" thickBot="1">
      <c r="A212" s="765"/>
      <c r="B212" s="749" t="s">
        <v>988</v>
      </c>
      <c r="C212" s="742" t="str">
        <f t="shared" si="21"/>
        <v/>
      </c>
      <c r="D212" s="510" t="str">
        <f t="shared" si="21"/>
        <v/>
      </c>
      <c r="E212" s="525" t="str">
        <f t="shared" si="21"/>
        <v/>
      </c>
      <c r="F212" s="580"/>
      <c r="G212" s="578"/>
      <c r="H212" s="578"/>
      <c r="I212" s="578"/>
      <c r="J212" s="578"/>
      <c r="K212" s="578"/>
      <c r="L212" s="578"/>
      <c r="M212" s="578"/>
      <c r="N212" s="578"/>
      <c r="O212" s="578"/>
      <c r="P212" s="578"/>
      <c r="Q212" s="578"/>
      <c r="R212" s="578"/>
      <c r="S212" s="578"/>
      <c r="T212" s="578"/>
      <c r="U212" s="578"/>
      <c r="V212" s="578"/>
      <c r="W212" s="578"/>
      <c r="X212" s="578"/>
      <c r="Y212" s="578"/>
      <c r="Z212" s="578"/>
      <c r="AA212" s="578"/>
      <c r="AB212" s="578"/>
      <c r="AC212" s="578"/>
      <c r="AD212" s="578"/>
      <c r="AE212" s="578"/>
      <c r="AF212" s="578"/>
      <c r="AG212" s="578"/>
      <c r="AH212" s="578"/>
      <c r="AI212" s="579"/>
    </row>
    <row r="213" spans="1:42" s="351" customFormat="1" ht="24">
      <c r="A213" s="694" t="s">
        <v>206</v>
      </c>
      <c r="B213" s="749" t="s">
        <v>988</v>
      </c>
      <c r="C213" s="350" t="s">
        <v>205</v>
      </c>
      <c r="D213" s="351" t="s">
        <v>206</v>
      </c>
      <c r="F213" s="696"/>
      <c r="G213" s="696"/>
      <c r="H213" s="696"/>
      <c r="I213" s="696"/>
      <c r="J213" s="697"/>
      <c r="K213" s="696"/>
      <c r="L213" s="696"/>
      <c r="M213" s="696"/>
      <c r="N213" s="696"/>
      <c r="O213" s="696"/>
      <c r="P213" s="696"/>
      <c r="Q213" s="696"/>
      <c r="R213" s="696"/>
      <c r="S213" s="696"/>
      <c r="T213" s="696"/>
      <c r="U213" s="696"/>
      <c r="V213" s="696"/>
      <c r="W213" s="696"/>
      <c r="X213" s="696"/>
      <c r="Y213" s="696"/>
      <c r="Z213" s="696"/>
      <c r="AA213" s="696"/>
      <c r="AB213" s="696"/>
      <c r="AC213" s="696"/>
      <c r="AD213" s="696"/>
      <c r="AE213" s="696"/>
      <c r="AF213" s="696"/>
      <c r="AG213" s="696"/>
      <c r="AH213" s="696"/>
      <c r="AI213" s="696"/>
    </row>
    <row r="214" spans="1:42" s="354" customFormat="1" ht="24">
      <c r="A214" s="761" t="s">
        <v>1013</v>
      </c>
      <c r="B214" s="749" t="s">
        <v>988</v>
      </c>
      <c r="C214" s="353"/>
      <c r="D214" s="354" t="s">
        <v>141</v>
      </c>
    </row>
    <row r="215" spans="1:42" s="8" customFormat="1" ht="24">
      <c r="A215" s="764"/>
      <c r="B215" s="749" t="s">
        <v>988</v>
      </c>
      <c r="C215" s="768" t="s">
        <v>22</v>
      </c>
      <c r="D215" s="766" t="s">
        <v>577</v>
      </c>
      <c r="E215" s="797" t="s">
        <v>0</v>
      </c>
      <c r="F215" s="797" t="s">
        <v>60</v>
      </c>
      <c r="G215" s="33" t="str">
        <f>IF(Analiza!G$83="","",Analiza!G$83)</f>
        <v>Faza oper.</v>
      </c>
      <c r="H215" s="33" t="str">
        <f>IF(Analiza!H$83="","",Analiza!H$83)</f>
        <v>Faza oper.</v>
      </c>
      <c r="I215" s="33" t="str">
        <f>IF(Analiza!I$83="","",Analiza!I$83)</f>
        <v>Faza oper.</v>
      </c>
      <c r="J215" s="33" t="str">
        <f>IF(Analiza!J$83="","",Analiza!J$83)</f>
        <v>Faza oper.</v>
      </c>
      <c r="K215" s="33" t="str">
        <f>IF(Analiza!K$83="","",Analiza!K$83)</f>
        <v>Faza oper.</v>
      </c>
      <c r="L215" s="33" t="str">
        <f>IF(Analiza!L$83="","",Analiza!L$83)</f>
        <v>Faza oper.</v>
      </c>
      <c r="M215" s="33" t="str">
        <f>IF(Analiza!M$83="","",Analiza!M$83)</f>
        <v>Faza oper.</v>
      </c>
      <c r="N215" s="33" t="str">
        <f>IF(Analiza!N$83="","",Analiza!N$83)</f>
        <v>Faza oper.</v>
      </c>
      <c r="O215" s="33" t="str">
        <f>IF(Analiza!O$83="","",Analiza!O$83)</f>
        <v>Faza oper.</v>
      </c>
      <c r="P215" s="33" t="str">
        <f>IF(Analiza!P$83="","",Analiza!P$83)</f>
        <v>Faza oper.</v>
      </c>
      <c r="Q215" s="33" t="str">
        <f>IF(Analiza!Q$83="","",Analiza!Q$83)</f>
        <v>Faza oper.</v>
      </c>
      <c r="R215" s="33" t="str">
        <f>IF(Analiza!R$83="","",Analiza!R$83)</f>
        <v>Faza oper.</v>
      </c>
      <c r="S215" s="33" t="str">
        <f>IF(Analiza!S$83="","",Analiza!S$83)</f>
        <v>Faza oper.</v>
      </c>
      <c r="T215" s="33" t="str">
        <f>IF(Analiza!T$83="","",Analiza!T$83)</f>
        <v>Faza oper.</v>
      </c>
      <c r="U215" s="33" t="str">
        <f>IF(Analiza!U$83="","",Analiza!U$83)</f>
        <v>Faza oper.</v>
      </c>
      <c r="V215" s="33" t="str">
        <f>IF(Analiza!V$83="","",Analiza!V$83)</f>
        <v>Faza oper.</v>
      </c>
      <c r="W215" s="33" t="str">
        <f>IF(Analiza!W$83="","",Analiza!W$83)</f>
        <v>Faza oper.</v>
      </c>
      <c r="X215" s="33" t="str">
        <f>IF(Analiza!X$83="","",Analiza!X$83)</f>
        <v>Faza oper.</v>
      </c>
      <c r="Y215" s="33" t="str">
        <f>IF(Analiza!Y$83="","",Analiza!Y$83)</f>
        <v>Faza oper.</v>
      </c>
      <c r="Z215" s="33" t="str">
        <f>IF(Analiza!Z$83="","",Analiza!Z$83)</f>
        <v>Faza oper.</v>
      </c>
      <c r="AA215" s="33" t="str">
        <f>IF(Analiza!AA$83="","",Analiza!AA$83)</f>
        <v>Faza oper.</v>
      </c>
      <c r="AB215" s="33" t="str">
        <f>IF(Analiza!AB$83="","",Analiza!AB$83)</f>
        <v>Faza oper.</v>
      </c>
      <c r="AC215" s="33" t="str">
        <f>IF(Analiza!AC$83="","",Analiza!AC$83)</f>
        <v>Faza oper.</v>
      </c>
      <c r="AD215" s="33" t="str">
        <f>IF(Analiza!AD$83="","",Analiza!AD$83)</f>
        <v>Faza oper.</v>
      </c>
      <c r="AE215" s="33" t="str">
        <f>IF(Analiza!AE$83="","",Analiza!AE$83)</f>
        <v>Faza oper.</v>
      </c>
      <c r="AF215" s="33" t="str">
        <f>IF(Analiza!AF$83="","",Analiza!AF$83)</f>
        <v>Faza oper.</v>
      </c>
      <c r="AG215" s="33" t="str">
        <f>IF(Analiza!AG$83="","",Analiza!AG$83)</f>
        <v>Faza oper.</v>
      </c>
      <c r="AH215" s="33" t="str">
        <f>IF(Analiza!AH$83="","",Analiza!AH$83)</f>
        <v>Faza oper.</v>
      </c>
      <c r="AI215" s="33" t="str">
        <f>IF(Analiza!AI$83="","",Analiza!AI$83)</f>
        <v>Faza oper.</v>
      </c>
      <c r="AJ215" s="33" t="str">
        <f>IF(Analiza!AJ$83="","",Analiza!AJ$83)</f>
        <v>Faza oper.</v>
      </c>
    </row>
    <row r="216" spans="1:42" s="8" customFormat="1" ht="15" customHeight="1" thickBot="1">
      <c r="A216" s="764"/>
      <c r="B216" s="749" t="s">
        <v>988</v>
      </c>
      <c r="C216" s="807"/>
      <c r="D216" s="767"/>
      <c r="E216" s="799"/>
      <c r="F216" s="802"/>
      <c r="G216" s="695">
        <f>IF(Analiza!G$84="","",Analiza!G$84)</f>
        <v>2021</v>
      </c>
      <c r="H216" s="695">
        <f>IF(Analiza!H$84="","",Analiza!H$84)</f>
        <v>2022</v>
      </c>
      <c r="I216" s="695">
        <f>IF(Analiza!I$84="","",Analiza!I$84)</f>
        <v>2023</v>
      </c>
      <c r="J216" s="695">
        <f>IF(Analiza!J$84="","",Analiza!J$84)</f>
        <v>2024</v>
      </c>
      <c r="K216" s="695">
        <f>IF(Analiza!K$84="","",Analiza!K$84)</f>
        <v>2025</v>
      </c>
      <c r="L216" s="695">
        <f>IF(Analiza!L$84="","",Analiza!L$84)</f>
        <v>2026</v>
      </c>
      <c r="M216" s="695">
        <f>IF(Analiza!M$84="","",Analiza!M$84)</f>
        <v>2027</v>
      </c>
      <c r="N216" s="695">
        <f>IF(Analiza!N$84="","",Analiza!N$84)</f>
        <v>2028</v>
      </c>
      <c r="O216" s="695">
        <f>IF(Analiza!O$84="","",Analiza!O$84)</f>
        <v>2029</v>
      </c>
      <c r="P216" s="695">
        <f>IF(Analiza!P$84="","",Analiza!P$84)</f>
        <v>2030</v>
      </c>
      <c r="Q216" s="695">
        <f>IF(Analiza!Q$84="","",Analiza!Q$84)</f>
        <v>2031</v>
      </c>
      <c r="R216" s="695">
        <f>IF(Analiza!R$84="","",Analiza!R$84)</f>
        <v>2032</v>
      </c>
      <c r="S216" s="695">
        <f>IF(Analiza!S$84="","",Analiza!S$84)</f>
        <v>2033</v>
      </c>
      <c r="T216" s="695">
        <f>IF(Analiza!T$84="","",Analiza!T$84)</f>
        <v>2034</v>
      </c>
      <c r="U216" s="695">
        <f>IF(Analiza!U$84="","",Analiza!U$84)</f>
        <v>2035</v>
      </c>
      <c r="V216" s="695">
        <f>IF(Analiza!V$84="","",Analiza!V$84)</f>
        <v>2036</v>
      </c>
      <c r="W216" s="695">
        <f>IF(Analiza!W$84="","",Analiza!W$84)</f>
        <v>2037</v>
      </c>
      <c r="X216" s="695">
        <f>IF(Analiza!X$84="","",Analiza!X$84)</f>
        <v>2038</v>
      </c>
      <c r="Y216" s="695">
        <f>IF(Analiza!Y$84="","",Analiza!Y$84)</f>
        <v>2039</v>
      </c>
      <c r="Z216" s="695">
        <f>IF(Analiza!Z$84="","",Analiza!Z$84)</f>
        <v>2040</v>
      </c>
      <c r="AA216" s="695">
        <f>IF(Analiza!AA$84="","",Analiza!AA$84)</f>
        <v>2041</v>
      </c>
      <c r="AB216" s="695">
        <f>IF(Analiza!AB$84="","",Analiza!AB$84)</f>
        <v>2042</v>
      </c>
      <c r="AC216" s="695">
        <f>IF(Analiza!AC$84="","",Analiza!AC$84)</f>
        <v>2043</v>
      </c>
      <c r="AD216" s="695">
        <f>IF(Analiza!AD$84="","",Analiza!AD$84)</f>
        <v>2044</v>
      </c>
      <c r="AE216" s="695">
        <f>IF(Analiza!AE$84="","",Analiza!AE$84)</f>
        <v>2045</v>
      </c>
      <c r="AF216" s="695">
        <f>IF(Analiza!AF$84="","",Analiza!AF$84)</f>
        <v>2046</v>
      </c>
      <c r="AG216" s="695">
        <f>IF(Analiza!AG$84="","",Analiza!AG$84)</f>
        <v>2047</v>
      </c>
      <c r="AH216" s="695">
        <f>IF(Analiza!AH$84="","",Analiza!AH$84)</f>
        <v>2048</v>
      </c>
      <c r="AI216" s="695">
        <f>IF(Analiza!AI$84="","",Analiza!AI$84)</f>
        <v>2049</v>
      </c>
      <c r="AJ216" s="695">
        <f>IF(Analiza!AJ$84="","",Analiza!AJ$84)</f>
        <v>2050</v>
      </c>
    </row>
    <row r="217" spans="1:42" ht="24">
      <c r="A217" s="764"/>
      <c r="B217" s="749" t="s">
        <v>988</v>
      </c>
      <c r="C217" s="741" t="str">
        <f t="shared" ref="C217:D226" si="22">IF(C203="","",C203)</f>
        <v/>
      </c>
      <c r="D217" s="503" t="str">
        <f>IF(D203="","",D203)</f>
        <v/>
      </c>
      <c r="E217" s="524" t="str">
        <f>IF(E203="","",CONCATENATE("zł/",E203))</f>
        <v/>
      </c>
      <c r="F217" s="526"/>
      <c r="G217" s="567"/>
      <c r="H217" s="567"/>
      <c r="I217" s="567"/>
      <c r="J217" s="567"/>
      <c r="K217" s="567"/>
      <c r="L217" s="567"/>
      <c r="M217" s="567"/>
      <c r="N217" s="567"/>
      <c r="O217" s="567"/>
      <c r="P217" s="567"/>
      <c r="Q217" s="567"/>
      <c r="R217" s="567"/>
      <c r="S217" s="567"/>
      <c r="T217" s="567"/>
      <c r="U217" s="567"/>
      <c r="V217" s="567"/>
      <c r="W217" s="567"/>
      <c r="X217" s="567"/>
      <c r="Y217" s="567"/>
      <c r="Z217" s="567"/>
      <c r="AA217" s="567"/>
      <c r="AB217" s="567"/>
      <c r="AC217" s="567"/>
      <c r="AD217" s="567"/>
      <c r="AE217" s="567"/>
      <c r="AF217" s="567"/>
      <c r="AG217" s="567"/>
      <c r="AH217" s="567"/>
      <c r="AI217" s="567"/>
      <c r="AJ217" s="568"/>
      <c r="AK217" s="6"/>
      <c r="AL217" s="7"/>
      <c r="AP217" s="9"/>
    </row>
    <row r="218" spans="1:42" ht="24">
      <c r="A218" s="764"/>
      <c r="B218" s="749" t="s">
        <v>988</v>
      </c>
      <c r="C218" s="742" t="str">
        <f t="shared" si="22"/>
        <v/>
      </c>
      <c r="D218" s="510" t="str">
        <f t="shared" si="22"/>
        <v/>
      </c>
      <c r="E218" s="525" t="str">
        <f t="shared" ref="E218:E226" si="23">IF(E204="","",CONCATENATE("zł/",E204))</f>
        <v/>
      </c>
      <c r="F218" s="527"/>
      <c r="G218" s="570"/>
      <c r="H218" s="570"/>
      <c r="I218" s="570"/>
      <c r="J218" s="570"/>
      <c r="K218" s="570"/>
      <c r="L218" s="570"/>
      <c r="M218" s="570"/>
      <c r="N218" s="570"/>
      <c r="O218" s="570"/>
      <c r="P218" s="570"/>
      <c r="Q218" s="570"/>
      <c r="R218" s="570"/>
      <c r="S218" s="570"/>
      <c r="T218" s="570"/>
      <c r="U218" s="570"/>
      <c r="V218" s="570"/>
      <c r="W218" s="570"/>
      <c r="X218" s="570"/>
      <c r="Y218" s="570"/>
      <c r="Z218" s="570"/>
      <c r="AA218" s="570"/>
      <c r="AB218" s="570"/>
      <c r="AC218" s="570"/>
      <c r="AD218" s="570"/>
      <c r="AE218" s="570"/>
      <c r="AF218" s="570"/>
      <c r="AG218" s="570"/>
      <c r="AH218" s="570"/>
      <c r="AI218" s="570"/>
      <c r="AJ218" s="571"/>
      <c r="AK218" s="6"/>
      <c r="AL218" s="7"/>
      <c r="AP218" s="9"/>
    </row>
    <row r="219" spans="1:42" ht="24">
      <c r="A219" s="764"/>
      <c r="B219" s="749" t="s">
        <v>988</v>
      </c>
      <c r="C219" s="742" t="str">
        <f t="shared" si="22"/>
        <v/>
      </c>
      <c r="D219" s="510" t="str">
        <f t="shared" si="22"/>
        <v/>
      </c>
      <c r="E219" s="525" t="str">
        <f t="shared" si="23"/>
        <v/>
      </c>
      <c r="F219" s="527"/>
      <c r="G219" s="570"/>
      <c r="H219" s="570"/>
      <c r="I219" s="570"/>
      <c r="J219" s="570"/>
      <c r="K219" s="570"/>
      <c r="L219" s="570"/>
      <c r="M219" s="570"/>
      <c r="N219" s="570"/>
      <c r="O219" s="570"/>
      <c r="P219" s="570"/>
      <c r="Q219" s="570"/>
      <c r="R219" s="570"/>
      <c r="S219" s="570"/>
      <c r="T219" s="570"/>
      <c r="U219" s="570"/>
      <c r="V219" s="570"/>
      <c r="W219" s="570"/>
      <c r="X219" s="570"/>
      <c r="Y219" s="570"/>
      <c r="Z219" s="570"/>
      <c r="AA219" s="570"/>
      <c r="AB219" s="570"/>
      <c r="AC219" s="570"/>
      <c r="AD219" s="570"/>
      <c r="AE219" s="570"/>
      <c r="AF219" s="570"/>
      <c r="AG219" s="570"/>
      <c r="AH219" s="570"/>
      <c r="AI219" s="570"/>
      <c r="AJ219" s="571"/>
      <c r="AK219" s="6"/>
      <c r="AL219" s="7"/>
      <c r="AP219" s="9"/>
    </row>
    <row r="220" spans="1:42" ht="24">
      <c r="A220" s="764"/>
      <c r="B220" s="749" t="s">
        <v>988</v>
      </c>
      <c r="C220" s="742" t="str">
        <f t="shared" si="22"/>
        <v/>
      </c>
      <c r="D220" s="510" t="str">
        <f t="shared" si="22"/>
        <v/>
      </c>
      <c r="E220" s="525" t="str">
        <f t="shared" si="23"/>
        <v/>
      </c>
      <c r="F220" s="527"/>
      <c r="G220" s="570"/>
      <c r="H220" s="570"/>
      <c r="I220" s="570"/>
      <c r="J220" s="570"/>
      <c r="K220" s="570"/>
      <c r="L220" s="570"/>
      <c r="M220" s="570"/>
      <c r="N220" s="570"/>
      <c r="O220" s="570"/>
      <c r="P220" s="570"/>
      <c r="Q220" s="570"/>
      <c r="R220" s="570"/>
      <c r="S220" s="570"/>
      <c r="T220" s="570"/>
      <c r="U220" s="570"/>
      <c r="V220" s="570"/>
      <c r="W220" s="570"/>
      <c r="X220" s="570"/>
      <c r="Y220" s="570"/>
      <c r="Z220" s="570"/>
      <c r="AA220" s="570"/>
      <c r="AB220" s="570"/>
      <c r="AC220" s="570"/>
      <c r="AD220" s="570"/>
      <c r="AE220" s="570"/>
      <c r="AF220" s="570"/>
      <c r="AG220" s="570"/>
      <c r="AH220" s="570"/>
      <c r="AI220" s="570"/>
      <c r="AJ220" s="571"/>
      <c r="AK220" s="6"/>
      <c r="AL220" s="7"/>
      <c r="AP220" s="9"/>
    </row>
    <row r="221" spans="1:42" ht="24">
      <c r="A221" s="764"/>
      <c r="B221" s="749" t="s">
        <v>988</v>
      </c>
      <c r="C221" s="742" t="str">
        <f t="shared" si="22"/>
        <v/>
      </c>
      <c r="D221" s="510" t="str">
        <f t="shared" si="22"/>
        <v/>
      </c>
      <c r="E221" s="525" t="str">
        <f t="shared" si="23"/>
        <v/>
      </c>
      <c r="F221" s="527"/>
      <c r="G221" s="570"/>
      <c r="H221" s="570"/>
      <c r="I221" s="570"/>
      <c r="J221" s="570"/>
      <c r="K221" s="570"/>
      <c r="L221" s="570"/>
      <c r="M221" s="570"/>
      <c r="N221" s="570"/>
      <c r="O221" s="570"/>
      <c r="P221" s="570"/>
      <c r="Q221" s="570"/>
      <c r="R221" s="570"/>
      <c r="S221" s="570"/>
      <c r="T221" s="570"/>
      <c r="U221" s="570"/>
      <c r="V221" s="570"/>
      <c r="W221" s="570"/>
      <c r="X221" s="570"/>
      <c r="Y221" s="570"/>
      <c r="Z221" s="570"/>
      <c r="AA221" s="570"/>
      <c r="AB221" s="570"/>
      <c r="AC221" s="570"/>
      <c r="AD221" s="570"/>
      <c r="AE221" s="570"/>
      <c r="AF221" s="570"/>
      <c r="AG221" s="570"/>
      <c r="AH221" s="570"/>
      <c r="AI221" s="570"/>
      <c r="AJ221" s="571"/>
      <c r="AK221" s="6"/>
      <c r="AL221" s="7"/>
      <c r="AP221" s="9"/>
    </row>
    <row r="222" spans="1:42" ht="24">
      <c r="A222" s="764"/>
      <c r="B222" s="749" t="s">
        <v>988</v>
      </c>
      <c r="C222" s="742" t="str">
        <f t="shared" si="22"/>
        <v/>
      </c>
      <c r="D222" s="510" t="str">
        <f t="shared" si="22"/>
        <v/>
      </c>
      <c r="E222" s="525" t="str">
        <f t="shared" si="23"/>
        <v/>
      </c>
      <c r="F222" s="527"/>
      <c r="G222" s="570"/>
      <c r="H222" s="570"/>
      <c r="I222" s="570"/>
      <c r="J222" s="570"/>
      <c r="K222" s="570"/>
      <c r="L222" s="570"/>
      <c r="M222" s="570"/>
      <c r="N222" s="570"/>
      <c r="O222" s="570"/>
      <c r="P222" s="570"/>
      <c r="Q222" s="570"/>
      <c r="R222" s="570"/>
      <c r="S222" s="570"/>
      <c r="T222" s="570"/>
      <c r="U222" s="570"/>
      <c r="V222" s="570"/>
      <c r="W222" s="570"/>
      <c r="X222" s="570"/>
      <c r="Y222" s="570"/>
      <c r="Z222" s="570"/>
      <c r="AA222" s="570"/>
      <c r="AB222" s="570"/>
      <c r="AC222" s="570"/>
      <c r="AD222" s="570"/>
      <c r="AE222" s="570"/>
      <c r="AF222" s="570"/>
      <c r="AG222" s="570"/>
      <c r="AH222" s="570"/>
      <c r="AI222" s="570"/>
      <c r="AJ222" s="571"/>
      <c r="AK222" s="6"/>
      <c r="AL222" s="7"/>
      <c r="AP222" s="9"/>
    </row>
    <row r="223" spans="1:42" s="18" customFormat="1" ht="24">
      <c r="A223" s="764"/>
      <c r="B223" s="749" t="s">
        <v>988</v>
      </c>
      <c r="C223" s="742" t="str">
        <f t="shared" si="22"/>
        <v/>
      </c>
      <c r="D223" s="510" t="str">
        <f t="shared" si="22"/>
        <v/>
      </c>
      <c r="E223" s="525" t="str">
        <f t="shared" si="23"/>
        <v/>
      </c>
      <c r="F223" s="527"/>
      <c r="G223" s="570"/>
      <c r="H223" s="570"/>
      <c r="I223" s="570"/>
      <c r="J223" s="570"/>
      <c r="K223" s="570"/>
      <c r="L223" s="570"/>
      <c r="M223" s="570"/>
      <c r="N223" s="570"/>
      <c r="O223" s="570"/>
      <c r="P223" s="570"/>
      <c r="Q223" s="570"/>
      <c r="R223" s="570"/>
      <c r="S223" s="570"/>
      <c r="T223" s="570"/>
      <c r="U223" s="570"/>
      <c r="V223" s="570"/>
      <c r="W223" s="570"/>
      <c r="X223" s="570"/>
      <c r="Y223" s="570"/>
      <c r="Z223" s="570"/>
      <c r="AA223" s="570"/>
      <c r="AB223" s="570"/>
      <c r="AC223" s="570"/>
      <c r="AD223" s="570"/>
      <c r="AE223" s="570"/>
      <c r="AF223" s="570"/>
      <c r="AG223" s="570"/>
      <c r="AH223" s="570"/>
      <c r="AI223" s="570"/>
      <c r="AJ223" s="571"/>
    </row>
    <row r="224" spans="1:42" s="18" customFormat="1" ht="24">
      <c r="A224" s="764"/>
      <c r="B224" s="749" t="s">
        <v>988</v>
      </c>
      <c r="C224" s="742" t="str">
        <f t="shared" si="22"/>
        <v/>
      </c>
      <c r="D224" s="510" t="str">
        <f t="shared" si="22"/>
        <v/>
      </c>
      <c r="E224" s="525" t="str">
        <f t="shared" si="23"/>
        <v/>
      </c>
      <c r="F224" s="527"/>
      <c r="G224" s="570"/>
      <c r="H224" s="570"/>
      <c r="I224" s="570"/>
      <c r="J224" s="570"/>
      <c r="K224" s="570"/>
      <c r="L224" s="570"/>
      <c r="M224" s="570"/>
      <c r="N224" s="570"/>
      <c r="O224" s="570"/>
      <c r="P224" s="570"/>
      <c r="Q224" s="570"/>
      <c r="R224" s="570"/>
      <c r="S224" s="570"/>
      <c r="T224" s="570"/>
      <c r="U224" s="570"/>
      <c r="V224" s="570"/>
      <c r="W224" s="570"/>
      <c r="X224" s="570"/>
      <c r="Y224" s="570"/>
      <c r="Z224" s="570"/>
      <c r="AA224" s="570"/>
      <c r="AB224" s="570"/>
      <c r="AC224" s="570"/>
      <c r="AD224" s="570"/>
      <c r="AE224" s="570"/>
      <c r="AF224" s="570"/>
      <c r="AG224" s="570"/>
      <c r="AH224" s="570"/>
      <c r="AI224" s="570"/>
      <c r="AJ224" s="571"/>
    </row>
    <row r="225" spans="1:42" s="18" customFormat="1" ht="24">
      <c r="A225" s="764"/>
      <c r="B225" s="749" t="s">
        <v>988</v>
      </c>
      <c r="C225" s="742" t="str">
        <f t="shared" si="22"/>
        <v/>
      </c>
      <c r="D225" s="510" t="str">
        <f t="shared" si="22"/>
        <v/>
      </c>
      <c r="E225" s="525" t="str">
        <f t="shared" si="23"/>
        <v/>
      </c>
      <c r="F225" s="527"/>
      <c r="G225" s="570"/>
      <c r="H225" s="570"/>
      <c r="I225" s="570"/>
      <c r="J225" s="570"/>
      <c r="K225" s="570"/>
      <c r="L225" s="570"/>
      <c r="M225" s="570"/>
      <c r="N225" s="570"/>
      <c r="O225" s="570"/>
      <c r="P225" s="570"/>
      <c r="Q225" s="570"/>
      <c r="R225" s="570"/>
      <c r="S225" s="570"/>
      <c r="T225" s="570"/>
      <c r="U225" s="570"/>
      <c r="V225" s="570"/>
      <c r="W225" s="570"/>
      <c r="X225" s="570"/>
      <c r="Y225" s="570"/>
      <c r="Z225" s="570"/>
      <c r="AA225" s="570"/>
      <c r="AB225" s="570"/>
      <c r="AC225" s="570"/>
      <c r="AD225" s="570"/>
      <c r="AE225" s="570"/>
      <c r="AF225" s="570"/>
      <c r="AG225" s="570"/>
      <c r="AH225" s="570"/>
      <c r="AI225" s="570"/>
      <c r="AJ225" s="571"/>
    </row>
    <row r="226" spans="1:42" ht="24.75" thickBot="1">
      <c r="A226" s="764"/>
      <c r="B226" s="749" t="s">
        <v>988</v>
      </c>
      <c r="C226" s="744" t="str">
        <f t="shared" si="22"/>
        <v/>
      </c>
      <c r="D226" s="517" t="str">
        <f t="shared" si="22"/>
        <v/>
      </c>
      <c r="E226" s="528" t="str">
        <f t="shared" si="23"/>
        <v/>
      </c>
      <c r="F226" s="529"/>
      <c r="G226" s="578"/>
      <c r="H226" s="578"/>
      <c r="I226" s="578"/>
      <c r="J226" s="578"/>
      <c r="K226" s="578"/>
      <c r="L226" s="578"/>
      <c r="M226" s="578"/>
      <c r="N226" s="578"/>
      <c r="O226" s="578"/>
      <c r="P226" s="578"/>
      <c r="Q226" s="578"/>
      <c r="R226" s="578"/>
      <c r="S226" s="578"/>
      <c r="T226" s="578"/>
      <c r="U226" s="578"/>
      <c r="V226" s="578"/>
      <c r="W226" s="578"/>
      <c r="X226" s="578"/>
      <c r="Y226" s="578"/>
      <c r="Z226" s="578"/>
      <c r="AA226" s="578"/>
      <c r="AB226" s="578"/>
      <c r="AC226" s="578"/>
      <c r="AD226" s="578"/>
      <c r="AE226" s="578"/>
      <c r="AF226" s="578"/>
      <c r="AG226" s="578"/>
      <c r="AH226" s="578"/>
      <c r="AI226" s="578"/>
      <c r="AJ226" s="579"/>
      <c r="AK226" s="6"/>
      <c r="AL226" s="7"/>
      <c r="AP226" s="9"/>
    </row>
    <row r="227" spans="1:42" ht="24.75" thickBot="1">
      <c r="A227" s="764"/>
      <c r="B227" s="749" t="s">
        <v>988</v>
      </c>
      <c r="C227" s="742" t="s">
        <v>112</v>
      </c>
      <c r="D227" s="510" t="s">
        <v>571</v>
      </c>
      <c r="E227" s="530" t="s">
        <v>4</v>
      </c>
      <c r="F227" s="525" t="s">
        <v>8</v>
      </c>
      <c r="G227" s="581"/>
      <c r="H227" s="582"/>
      <c r="I227" s="582"/>
      <c r="J227" s="582"/>
      <c r="K227" s="582"/>
      <c r="L227" s="582"/>
      <c r="M227" s="582"/>
      <c r="N227" s="582"/>
      <c r="O227" s="582"/>
      <c r="P227" s="582"/>
      <c r="Q227" s="582"/>
      <c r="R227" s="582"/>
      <c r="S227" s="582"/>
      <c r="T227" s="582"/>
      <c r="U227" s="582"/>
      <c r="V227" s="582"/>
      <c r="W227" s="582"/>
      <c r="X227" s="582"/>
      <c r="Y227" s="582"/>
      <c r="Z227" s="582"/>
      <c r="AA227" s="582"/>
      <c r="AB227" s="582"/>
      <c r="AC227" s="582"/>
      <c r="AD227" s="582"/>
      <c r="AE227" s="582"/>
      <c r="AF227" s="582"/>
      <c r="AG227" s="582"/>
      <c r="AH227" s="582"/>
      <c r="AI227" s="582"/>
      <c r="AJ227" s="583"/>
      <c r="AK227" s="6"/>
      <c r="AL227" s="7"/>
      <c r="AP227" s="9"/>
    </row>
    <row r="228" spans="1:42" s="354" customFormat="1" ht="24">
      <c r="A228" s="764"/>
      <c r="B228" s="749" t="s">
        <v>988</v>
      </c>
      <c r="C228" s="353"/>
      <c r="D228" s="354" t="s">
        <v>208</v>
      </c>
      <c r="G228" s="698"/>
      <c r="H228" s="698"/>
      <c r="I228" s="698"/>
      <c r="J228" s="698"/>
      <c r="K228" s="698"/>
      <c r="L228" s="698"/>
      <c r="M228" s="698"/>
      <c r="N228" s="698"/>
      <c r="O228" s="698"/>
      <c r="P228" s="698"/>
      <c r="Q228" s="698"/>
      <c r="R228" s="698"/>
      <c r="S228" s="698"/>
      <c r="T228" s="698"/>
      <c r="U228" s="698"/>
      <c r="V228" s="698"/>
      <c r="W228" s="698"/>
      <c r="X228" s="698"/>
      <c r="Y228" s="698"/>
      <c r="Z228" s="698"/>
      <c r="AA228" s="698"/>
      <c r="AB228" s="698"/>
      <c r="AC228" s="698"/>
      <c r="AD228" s="698"/>
      <c r="AE228" s="698"/>
      <c r="AF228" s="698"/>
      <c r="AG228" s="698"/>
      <c r="AH228" s="698"/>
      <c r="AI228" s="698"/>
      <c r="AJ228" s="698"/>
    </row>
    <row r="229" spans="1:42" s="8" customFormat="1" ht="24">
      <c r="A229" s="764"/>
      <c r="B229" s="749" t="s">
        <v>988</v>
      </c>
      <c r="C229" s="768" t="s">
        <v>124</v>
      </c>
      <c r="D229" s="766" t="s">
        <v>578</v>
      </c>
      <c r="E229" s="797" t="s">
        <v>0</v>
      </c>
      <c r="F229" s="797" t="s">
        <v>60</v>
      </c>
      <c r="G229" s="33" t="str">
        <f>IF(Analiza!G$83="","",Analiza!G$83)</f>
        <v>Faza oper.</v>
      </c>
      <c r="H229" s="33" t="str">
        <f>IF(Analiza!H$83="","",Analiza!H$83)</f>
        <v>Faza oper.</v>
      </c>
      <c r="I229" s="33" t="str">
        <f>IF(Analiza!I$83="","",Analiza!I$83)</f>
        <v>Faza oper.</v>
      </c>
      <c r="J229" s="33" t="str">
        <f>IF(Analiza!J$83="","",Analiza!J$83)</f>
        <v>Faza oper.</v>
      </c>
      <c r="K229" s="33" t="str">
        <f>IF(Analiza!K$83="","",Analiza!K$83)</f>
        <v>Faza oper.</v>
      </c>
      <c r="L229" s="33" t="str">
        <f>IF(Analiza!L$83="","",Analiza!L$83)</f>
        <v>Faza oper.</v>
      </c>
      <c r="M229" s="33" t="str">
        <f>IF(Analiza!M$83="","",Analiza!M$83)</f>
        <v>Faza oper.</v>
      </c>
      <c r="N229" s="33" t="str">
        <f>IF(Analiza!N$83="","",Analiza!N$83)</f>
        <v>Faza oper.</v>
      </c>
      <c r="O229" s="33" t="str">
        <f>IF(Analiza!O$83="","",Analiza!O$83)</f>
        <v>Faza oper.</v>
      </c>
      <c r="P229" s="33" t="str">
        <f>IF(Analiza!P$83="","",Analiza!P$83)</f>
        <v>Faza oper.</v>
      </c>
      <c r="Q229" s="33" t="str">
        <f>IF(Analiza!Q$83="","",Analiza!Q$83)</f>
        <v>Faza oper.</v>
      </c>
      <c r="R229" s="33" t="str">
        <f>IF(Analiza!R$83="","",Analiza!R$83)</f>
        <v>Faza oper.</v>
      </c>
      <c r="S229" s="33" t="str">
        <f>IF(Analiza!S$83="","",Analiza!S$83)</f>
        <v>Faza oper.</v>
      </c>
      <c r="T229" s="33" t="str">
        <f>IF(Analiza!T$83="","",Analiza!T$83)</f>
        <v>Faza oper.</v>
      </c>
      <c r="U229" s="33" t="str">
        <f>IF(Analiza!U$83="","",Analiza!U$83)</f>
        <v>Faza oper.</v>
      </c>
      <c r="V229" s="33" t="str">
        <f>IF(Analiza!V$83="","",Analiza!V$83)</f>
        <v>Faza oper.</v>
      </c>
      <c r="W229" s="33" t="str">
        <f>IF(Analiza!W$83="","",Analiza!W$83)</f>
        <v>Faza oper.</v>
      </c>
      <c r="X229" s="33" t="str">
        <f>IF(Analiza!X$83="","",Analiza!X$83)</f>
        <v>Faza oper.</v>
      </c>
      <c r="Y229" s="33" t="str">
        <f>IF(Analiza!Y$83="","",Analiza!Y$83)</f>
        <v>Faza oper.</v>
      </c>
      <c r="Z229" s="33" t="str">
        <f>IF(Analiza!Z$83="","",Analiza!Z$83)</f>
        <v>Faza oper.</v>
      </c>
      <c r="AA229" s="33" t="str">
        <f>IF(Analiza!AA$83="","",Analiza!AA$83)</f>
        <v>Faza oper.</v>
      </c>
      <c r="AB229" s="33" t="str">
        <f>IF(Analiza!AB$83="","",Analiza!AB$83)</f>
        <v>Faza oper.</v>
      </c>
      <c r="AC229" s="33" t="str">
        <f>IF(Analiza!AC$83="","",Analiza!AC$83)</f>
        <v>Faza oper.</v>
      </c>
      <c r="AD229" s="33" t="str">
        <f>IF(Analiza!AD$83="","",Analiza!AD$83)</f>
        <v>Faza oper.</v>
      </c>
      <c r="AE229" s="33" t="str">
        <f>IF(Analiza!AE$83="","",Analiza!AE$83)</f>
        <v>Faza oper.</v>
      </c>
      <c r="AF229" s="33" t="str">
        <f>IF(Analiza!AF$83="","",Analiza!AF$83)</f>
        <v>Faza oper.</v>
      </c>
      <c r="AG229" s="33" t="str">
        <f>IF(Analiza!AG$83="","",Analiza!AG$83)</f>
        <v>Faza oper.</v>
      </c>
      <c r="AH229" s="33" t="str">
        <f>IF(Analiza!AH$83="","",Analiza!AH$83)</f>
        <v>Faza oper.</v>
      </c>
      <c r="AI229" s="33" t="str">
        <f>IF(Analiza!AI$83="","",Analiza!AI$83)</f>
        <v>Faza oper.</v>
      </c>
      <c r="AJ229" s="33" t="str">
        <f>IF(Analiza!AJ$83="","",Analiza!AJ$83)</f>
        <v>Faza oper.</v>
      </c>
    </row>
    <row r="230" spans="1:42" s="8" customFormat="1" ht="16.5" customHeight="1" thickBot="1">
      <c r="A230" s="764"/>
      <c r="B230" s="749" t="s">
        <v>988</v>
      </c>
      <c r="C230" s="807"/>
      <c r="D230" s="767"/>
      <c r="E230" s="799"/>
      <c r="F230" s="799"/>
      <c r="G230" s="695">
        <f>IF(Analiza!G$84="","",Analiza!G$84)</f>
        <v>2021</v>
      </c>
      <c r="H230" s="695">
        <f>IF(Analiza!H$84="","",Analiza!H$84)</f>
        <v>2022</v>
      </c>
      <c r="I230" s="695">
        <f>IF(Analiza!I$84="","",Analiza!I$84)</f>
        <v>2023</v>
      </c>
      <c r="J230" s="695">
        <f>IF(Analiza!J$84="","",Analiza!J$84)</f>
        <v>2024</v>
      </c>
      <c r="K230" s="695">
        <f>IF(Analiza!K$84="","",Analiza!K$84)</f>
        <v>2025</v>
      </c>
      <c r="L230" s="695">
        <f>IF(Analiza!L$84="","",Analiza!L$84)</f>
        <v>2026</v>
      </c>
      <c r="M230" s="695">
        <f>IF(Analiza!M$84="","",Analiza!M$84)</f>
        <v>2027</v>
      </c>
      <c r="N230" s="695">
        <f>IF(Analiza!N$84="","",Analiza!N$84)</f>
        <v>2028</v>
      </c>
      <c r="O230" s="695">
        <f>IF(Analiza!O$84="","",Analiza!O$84)</f>
        <v>2029</v>
      </c>
      <c r="P230" s="695">
        <f>IF(Analiza!P$84="","",Analiza!P$84)</f>
        <v>2030</v>
      </c>
      <c r="Q230" s="695">
        <f>IF(Analiza!Q$84="","",Analiza!Q$84)</f>
        <v>2031</v>
      </c>
      <c r="R230" s="695">
        <f>IF(Analiza!R$84="","",Analiza!R$84)</f>
        <v>2032</v>
      </c>
      <c r="S230" s="695">
        <f>IF(Analiza!S$84="","",Analiza!S$84)</f>
        <v>2033</v>
      </c>
      <c r="T230" s="695">
        <f>IF(Analiza!T$84="","",Analiza!T$84)</f>
        <v>2034</v>
      </c>
      <c r="U230" s="695">
        <f>IF(Analiza!U$84="","",Analiza!U$84)</f>
        <v>2035</v>
      </c>
      <c r="V230" s="695">
        <f>IF(Analiza!V$84="","",Analiza!V$84)</f>
        <v>2036</v>
      </c>
      <c r="W230" s="695">
        <f>IF(Analiza!W$84="","",Analiza!W$84)</f>
        <v>2037</v>
      </c>
      <c r="X230" s="695">
        <f>IF(Analiza!X$84="","",Analiza!X$84)</f>
        <v>2038</v>
      </c>
      <c r="Y230" s="695">
        <f>IF(Analiza!Y$84="","",Analiza!Y$84)</f>
        <v>2039</v>
      </c>
      <c r="Z230" s="695">
        <f>IF(Analiza!Z$84="","",Analiza!Z$84)</f>
        <v>2040</v>
      </c>
      <c r="AA230" s="695">
        <f>IF(Analiza!AA$84="","",Analiza!AA$84)</f>
        <v>2041</v>
      </c>
      <c r="AB230" s="695">
        <f>IF(Analiza!AB$84="","",Analiza!AB$84)</f>
        <v>2042</v>
      </c>
      <c r="AC230" s="695">
        <f>IF(Analiza!AC$84="","",Analiza!AC$84)</f>
        <v>2043</v>
      </c>
      <c r="AD230" s="695">
        <f>IF(Analiza!AD$84="","",Analiza!AD$84)</f>
        <v>2044</v>
      </c>
      <c r="AE230" s="695">
        <f>IF(Analiza!AE$84="","",Analiza!AE$84)</f>
        <v>2045</v>
      </c>
      <c r="AF230" s="695">
        <f>IF(Analiza!AF$84="","",Analiza!AF$84)</f>
        <v>2046</v>
      </c>
      <c r="AG230" s="695">
        <f>IF(Analiza!AG$84="","",Analiza!AG$84)</f>
        <v>2047</v>
      </c>
      <c r="AH230" s="695">
        <f>IF(Analiza!AH$84="","",Analiza!AH$84)</f>
        <v>2048</v>
      </c>
      <c r="AI230" s="695">
        <f>IF(Analiza!AI$84="","",Analiza!AI$84)</f>
        <v>2049</v>
      </c>
      <c r="AJ230" s="695">
        <f>IF(Analiza!AJ$84="","",Analiza!AJ$84)</f>
        <v>2050</v>
      </c>
    </row>
    <row r="231" spans="1:42" ht="24">
      <c r="A231" s="764"/>
      <c r="B231" s="749" t="s">
        <v>988</v>
      </c>
      <c r="C231" s="741" t="str">
        <f>IF(C217="","",C217)</f>
        <v/>
      </c>
      <c r="D231" s="503" t="str">
        <f t="shared" ref="C231:F240" si="24">IF(D217="","",D217)</f>
        <v/>
      </c>
      <c r="E231" s="531" t="str">
        <f>IF(E217="","",E217)</f>
        <v/>
      </c>
      <c r="F231" s="699" t="str">
        <f>IF(F217="","",F217)</f>
        <v/>
      </c>
      <c r="G231" s="566"/>
      <c r="H231" s="567"/>
      <c r="I231" s="567"/>
      <c r="J231" s="567"/>
      <c r="K231" s="567"/>
      <c r="L231" s="567"/>
      <c r="M231" s="567"/>
      <c r="N231" s="567"/>
      <c r="O231" s="567"/>
      <c r="P231" s="567"/>
      <c r="Q231" s="567"/>
      <c r="R231" s="567"/>
      <c r="S231" s="567"/>
      <c r="T231" s="567"/>
      <c r="U231" s="567"/>
      <c r="V231" s="567"/>
      <c r="W231" s="567"/>
      <c r="X231" s="567"/>
      <c r="Y231" s="567"/>
      <c r="Z231" s="567"/>
      <c r="AA231" s="567"/>
      <c r="AB231" s="567"/>
      <c r="AC231" s="567"/>
      <c r="AD231" s="567"/>
      <c r="AE231" s="567"/>
      <c r="AF231" s="567"/>
      <c r="AG231" s="567"/>
      <c r="AH231" s="567"/>
      <c r="AI231" s="567"/>
      <c r="AJ231" s="568"/>
      <c r="AK231" s="6"/>
      <c r="AL231" s="7"/>
      <c r="AP231" s="9"/>
    </row>
    <row r="232" spans="1:42" ht="24">
      <c r="A232" s="764"/>
      <c r="B232" s="749" t="s">
        <v>988</v>
      </c>
      <c r="C232" s="742" t="str">
        <f t="shared" si="24"/>
        <v/>
      </c>
      <c r="D232" s="510" t="str">
        <f t="shared" si="24"/>
        <v/>
      </c>
      <c r="E232" s="530" t="str">
        <f t="shared" si="24"/>
        <v/>
      </c>
      <c r="F232" s="700" t="str">
        <f t="shared" si="24"/>
        <v/>
      </c>
      <c r="G232" s="569"/>
      <c r="H232" s="570"/>
      <c r="I232" s="570"/>
      <c r="J232" s="570"/>
      <c r="K232" s="570"/>
      <c r="L232" s="570"/>
      <c r="M232" s="570"/>
      <c r="N232" s="570"/>
      <c r="O232" s="570"/>
      <c r="P232" s="570"/>
      <c r="Q232" s="570"/>
      <c r="R232" s="570"/>
      <c r="S232" s="570"/>
      <c r="T232" s="570"/>
      <c r="U232" s="570"/>
      <c r="V232" s="570"/>
      <c r="W232" s="570"/>
      <c r="X232" s="570"/>
      <c r="Y232" s="570"/>
      <c r="Z232" s="570"/>
      <c r="AA232" s="570"/>
      <c r="AB232" s="570"/>
      <c r="AC232" s="570"/>
      <c r="AD232" s="570"/>
      <c r="AE232" s="570"/>
      <c r="AF232" s="570"/>
      <c r="AG232" s="570"/>
      <c r="AH232" s="570"/>
      <c r="AI232" s="570"/>
      <c r="AJ232" s="571"/>
      <c r="AK232" s="6"/>
      <c r="AL232" s="7"/>
      <c r="AP232" s="9"/>
    </row>
    <row r="233" spans="1:42" ht="24">
      <c r="A233" s="764"/>
      <c r="B233" s="749" t="s">
        <v>988</v>
      </c>
      <c r="C233" s="742" t="str">
        <f t="shared" si="24"/>
        <v/>
      </c>
      <c r="D233" s="510" t="str">
        <f t="shared" si="24"/>
        <v/>
      </c>
      <c r="E233" s="530" t="str">
        <f t="shared" si="24"/>
        <v/>
      </c>
      <c r="F233" s="700" t="str">
        <f t="shared" si="24"/>
        <v/>
      </c>
      <c r="G233" s="569"/>
      <c r="H233" s="570"/>
      <c r="I233" s="570"/>
      <c r="J233" s="570"/>
      <c r="K233" s="570"/>
      <c r="L233" s="570"/>
      <c r="M233" s="570"/>
      <c r="N233" s="570"/>
      <c r="O233" s="570"/>
      <c r="P233" s="570"/>
      <c r="Q233" s="570"/>
      <c r="R233" s="570"/>
      <c r="S233" s="570"/>
      <c r="T233" s="570"/>
      <c r="U233" s="570"/>
      <c r="V233" s="570"/>
      <c r="W233" s="570"/>
      <c r="X233" s="570"/>
      <c r="Y233" s="570"/>
      <c r="Z233" s="570"/>
      <c r="AA233" s="570"/>
      <c r="AB233" s="570"/>
      <c r="AC233" s="570"/>
      <c r="AD233" s="570"/>
      <c r="AE233" s="570"/>
      <c r="AF233" s="570"/>
      <c r="AG233" s="570"/>
      <c r="AH233" s="570"/>
      <c r="AI233" s="570"/>
      <c r="AJ233" s="571"/>
      <c r="AK233" s="6"/>
      <c r="AL233" s="7"/>
      <c r="AP233" s="9"/>
    </row>
    <row r="234" spans="1:42" ht="24">
      <c r="A234" s="764"/>
      <c r="B234" s="749" t="s">
        <v>988</v>
      </c>
      <c r="C234" s="742" t="str">
        <f t="shared" si="24"/>
        <v/>
      </c>
      <c r="D234" s="510" t="str">
        <f t="shared" si="24"/>
        <v/>
      </c>
      <c r="E234" s="530" t="str">
        <f t="shared" si="24"/>
        <v/>
      </c>
      <c r="F234" s="700" t="str">
        <f t="shared" si="24"/>
        <v/>
      </c>
      <c r="G234" s="569"/>
      <c r="H234" s="570"/>
      <c r="I234" s="570"/>
      <c r="J234" s="570"/>
      <c r="K234" s="570"/>
      <c r="L234" s="570"/>
      <c r="M234" s="570"/>
      <c r="N234" s="570"/>
      <c r="O234" s="570"/>
      <c r="P234" s="570"/>
      <c r="Q234" s="570"/>
      <c r="R234" s="570"/>
      <c r="S234" s="570"/>
      <c r="T234" s="570"/>
      <c r="U234" s="570"/>
      <c r="V234" s="570"/>
      <c r="W234" s="570"/>
      <c r="X234" s="570"/>
      <c r="Y234" s="570"/>
      <c r="Z234" s="570"/>
      <c r="AA234" s="570"/>
      <c r="AB234" s="570"/>
      <c r="AC234" s="570"/>
      <c r="AD234" s="570"/>
      <c r="AE234" s="570"/>
      <c r="AF234" s="570"/>
      <c r="AG234" s="570"/>
      <c r="AH234" s="570"/>
      <c r="AI234" s="570"/>
      <c r="AJ234" s="571"/>
      <c r="AK234" s="6"/>
      <c r="AL234" s="7"/>
      <c r="AP234" s="9"/>
    </row>
    <row r="235" spans="1:42" ht="24">
      <c r="A235" s="764"/>
      <c r="B235" s="749" t="s">
        <v>988</v>
      </c>
      <c r="C235" s="742" t="str">
        <f t="shared" si="24"/>
        <v/>
      </c>
      <c r="D235" s="510" t="str">
        <f t="shared" si="24"/>
        <v/>
      </c>
      <c r="E235" s="530" t="str">
        <f t="shared" si="24"/>
        <v/>
      </c>
      <c r="F235" s="700" t="str">
        <f t="shared" si="24"/>
        <v/>
      </c>
      <c r="G235" s="569"/>
      <c r="H235" s="570"/>
      <c r="I235" s="570"/>
      <c r="J235" s="570"/>
      <c r="K235" s="570"/>
      <c r="L235" s="570"/>
      <c r="M235" s="570"/>
      <c r="N235" s="570"/>
      <c r="O235" s="570"/>
      <c r="P235" s="570"/>
      <c r="Q235" s="570"/>
      <c r="R235" s="570"/>
      <c r="S235" s="570"/>
      <c r="T235" s="570"/>
      <c r="U235" s="570"/>
      <c r="V235" s="570"/>
      <c r="W235" s="570"/>
      <c r="X235" s="570"/>
      <c r="Y235" s="570"/>
      <c r="Z235" s="570"/>
      <c r="AA235" s="570"/>
      <c r="AB235" s="570"/>
      <c r="AC235" s="570"/>
      <c r="AD235" s="570"/>
      <c r="AE235" s="570"/>
      <c r="AF235" s="570"/>
      <c r="AG235" s="570"/>
      <c r="AH235" s="570"/>
      <c r="AI235" s="570"/>
      <c r="AJ235" s="571"/>
      <c r="AK235" s="6"/>
      <c r="AL235" s="7"/>
      <c r="AP235" s="9"/>
    </row>
    <row r="236" spans="1:42" ht="24">
      <c r="A236" s="764"/>
      <c r="B236" s="749" t="s">
        <v>988</v>
      </c>
      <c r="C236" s="742" t="str">
        <f t="shared" si="24"/>
        <v/>
      </c>
      <c r="D236" s="510" t="str">
        <f t="shared" si="24"/>
        <v/>
      </c>
      <c r="E236" s="530" t="str">
        <f t="shared" si="24"/>
        <v/>
      </c>
      <c r="F236" s="700" t="str">
        <f t="shared" si="24"/>
        <v/>
      </c>
      <c r="G236" s="569"/>
      <c r="H236" s="570"/>
      <c r="I236" s="570"/>
      <c r="J236" s="570"/>
      <c r="K236" s="570"/>
      <c r="L236" s="570"/>
      <c r="M236" s="570"/>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1"/>
      <c r="AK236" s="6"/>
      <c r="AL236" s="7"/>
      <c r="AP236" s="9"/>
    </row>
    <row r="237" spans="1:42" s="18" customFormat="1" ht="24">
      <c r="A237" s="764"/>
      <c r="B237" s="749" t="s">
        <v>988</v>
      </c>
      <c r="C237" s="742" t="str">
        <f t="shared" si="24"/>
        <v/>
      </c>
      <c r="D237" s="510" t="str">
        <f t="shared" si="24"/>
        <v/>
      </c>
      <c r="E237" s="530" t="str">
        <f t="shared" si="24"/>
        <v/>
      </c>
      <c r="F237" s="700" t="str">
        <f t="shared" si="24"/>
        <v/>
      </c>
      <c r="G237" s="569"/>
      <c r="H237" s="570"/>
      <c r="I237" s="570"/>
      <c r="J237" s="570"/>
      <c r="K237" s="570"/>
      <c r="L237" s="570"/>
      <c r="M237" s="570"/>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1"/>
    </row>
    <row r="238" spans="1:42" s="18" customFormat="1" ht="24">
      <c r="A238" s="764"/>
      <c r="B238" s="749" t="s">
        <v>988</v>
      </c>
      <c r="C238" s="742" t="str">
        <f t="shared" si="24"/>
        <v/>
      </c>
      <c r="D238" s="510" t="str">
        <f t="shared" si="24"/>
        <v/>
      </c>
      <c r="E238" s="530" t="str">
        <f t="shared" si="24"/>
        <v/>
      </c>
      <c r="F238" s="700" t="str">
        <f t="shared" si="24"/>
        <v/>
      </c>
      <c r="G238" s="569"/>
      <c r="H238" s="570"/>
      <c r="I238" s="570"/>
      <c r="J238" s="570"/>
      <c r="K238" s="570"/>
      <c r="L238" s="570"/>
      <c r="M238" s="570"/>
      <c r="N238" s="570"/>
      <c r="O238" s="570"/>
      <c r="P238" s="570"/>
      <c r="Q238" s="570"/>
      <c r="R238" s="570"/>
      <c r="S238" s="570"/>
      <c r="T238" s="570"/>
      <c r="U238" s="570"/>
      <c r="V238" s="570"/>
      <c r="W238" s="570"/>
      <c r="X238" s="570"/>
      <c r="Y238" s="570"/>
      <c r="Z238" s="570"/>
      <c r="AA238" s="570"/>
      <c r="AB238" s="570"/>
      <c r="AC238" s="570"/>
      <c r="AD238" s="570"/>
      <c r="AE238" s="570"/>
      <c r="AF238" s="570"/>
      <c r="AG238" s="570"/>
      <c r="AH238" s="570"/>
      <c r="AI238" s="570"/>
      <c r="AJ238" s="571"/>
    </row>
    <row r="239" spans="1:42" s="18" customFormat="1" ht="24">
      <c r="A239" s="764"/>
      <c r="B239" s="749" t="s">
        <v>988</v>
      </c>
      <c r="C239" s="742" t="str">
        <f t="shared" si="24"/>
        <v/>
      </c>
      <c r="D239" s="510" t="str">
        <f t="shared" si="24"/>
        <v/>
      </c>
      <c r="E239" s="530" t="str">
        <f t="shared" si="24"/>
        <v/>
      </c>
      <c r="F239" s="700" t="str">
        <f t="shared" si="24"/>
        <v/>
      </c>
      <c r="G239" s="569"/>
      <c r="H239" s="570"/>
      <c r="I239" s="570"/>
      <c r="J239" s="570"/>
      <c r="K239" s="570"/>
      <c r="L239" s="570"/>
      <c r="M239" s="570"/>
      <c r="N239" s="570"/>
      <c r="O239" s="570"/>
      <c r="P239" s="570"/>
      <c r="Q239" s="570"/>
      <c r="R239" s="570"/>
      <c r="S239" s="570"/>
      <c r="T239" s="570"/>
      <c r="U239" s="570"/>
      <c r="V239" s="570"/>
      <c r="W239" s="570"/>
      <c r="X239" s="570"/>
      <c r="Y239" s="570"/>
      <c r="Z239" s="570"/>
      <c r="AA239" s="570"/>
      <c r="AB239" s="570"/>
      <c r="AC239" s="570"/>
      <c r="AD239" s="570"/>
      <c r="AE239" s="570"/>
      <c r="AF239" s="570"/>
      <c r="AG239" s="570"/>
      <c r="AH239" s="570"/>
      <c r="AI239" s="570"/>
      <c r="AJ239" s="571"/>
    </row>
    <row r="240" spans="1:42" ht="24.75" thickBot="1">
      <c r="A240" s="764"/>
      <c r="B240" s="749" t="s">
        <v>988</v>
      </c>
      <c r="C240" s="744" t="str">
        <f t="shared" si="24"/>
        <v/>
      </c>
      <c r="D240" s="517" t="str">
        <f t="shared" si="24"/>
        <v/>
      </c>
      <c r="E240" s="532" t="str">
        <f t="shared" si="24"/>
        <v/>
      </c>
      <c r="F240" s="701" t="str">
        <f t="shared" si="24"/>
        <v/>
      </c>
      <c r="G240" s="580"/>
      <c r="H240" s="578"/>
      <c r="I240" s="578"/>
      <c r="J240" s="578"/>
      <c r="K240" s="578"/>
      <c r="L240" s="578"/>
      <c r="M240" s="578"/>
      <c r="N240" s="578"/>
      <c r="O240" s="578"/>
      <c r="P240" s="578"/>
      <c r="Q240" s="578"/>
      <c r="R240" s="578"/>
      <c r="S240" s="578"/>
      <c r="T240" s="578"/>
      <c r="U240" s="578"/>
      <c r="V240" s="578"/>
      <c r="W240" s="578"/>
      <c r="X240" s="578"/>
      <c r="Y240" s="578"/>
      <c r="Z240" s="578"/>
      <c r="AA240" s="578"/>
      <c r="AB240" s="578"/>
      <c r="AC240" s="578"/>
      <c r="AD240" s="578"/>
      <c r="AE240" s="578"/>
      <c r="AF240" s="578"/>
      <c r="AG240" s="578"/>
      <c r="AH240" s="578"/>
      <c r="AI240" s="578"/>
      <c r="AJ240" s="579"/>
      <c r="AK240" s="6"/>
      <c r="AL240" s="7"/>
      <c r="AP240" s="9"/>
    </row>
    <row r="241" spans="1:42" ht="24.75" thickBot="1">
      <c r="A241" s="765"/>
      <c r="B241" s="749" t="s">
        <v>988</v>
      </c>
      <c r="C241" s="742" t="s">
        <v>108</v>
      </c>
      <c r="D241" s="510" t="s">
        <v>571</v>
      </c>
      <c r="E241" s="530" t="s">
        <v>4</v>
      </c>
      <c r="F241" s="525" t="s">
        <v>8</v>
      </c>
      <c r="G241" s="581"/>
      <c r="H241" s="582"/>
      <c r="I241" s="582"/>
      <c r="J241" s="582"/>
      <c r="K241" s="582"/>
      <c r="L241" s="582"/>
      <c r="M241" s="582"/>
      <c r="N241" s="582"/>
      <c r="O241" s="582"/>
      <c r="P241" s="582"/>
      <c r="Q241" s="582"/>
      <c r="R241" s="582"/>
      <c r="S241" s="582"/>
      <c r="T241" s="582"/>
      <c r="U241" s="582"/>
      <c r="V241" s="582"/>
      <c r="W241" s="582"/>
      <c r="X241" s="582"/>
      <c r="Y241" s="582"/>
      <c r="Z241" s="582"/>
      <c r="AA241" s="582"/>
      <c r="AB241" s="582"/>
      <c r="AC241" s="582"/>
      <c r="AD241" s="582"/>
      <c r="AE241" s="582"/>
      <c r="AF241" s="582"/>
      <c r="AG241" s="582"/>
      <c r="AH241" s="582"/>
      <c r="AI241" s="582"/>
      <c r="AJ241" s="583"/>
      <c r="AK241" s="6"/>
      <c r="AL241" s="7"/>
      <c r="AP241" s="9"/>
    </row>
    <row r="242" spans="1:42" s="354" customFormat="1" ht="24">
      <c r="A242" s="702" t="s">
        <v>209</v>
      </c>
      <c r="B242" s="749" t="s">
        <v>988</v>
      </c>
      <c r="C242" s="353"/>
      <c r="D242" s="354" t="s">
        <v>209</v>
      </c>
      <c r="G242" s="698"/>
      <c r="H242" s="698"/>
      <c r="I242" s="698"/>
      <c r="J242" s="698"/>
      <c r="K242" s="698"/>
      <c r="L242" s="698"/>
      <c r="M242" s="698"/>
      <c r="N242" s="698"/>
      <c r="O242" s="698"/>
      <c r="P242" s="698"/>
      <c r="Q242" s="698"/>
      <c r="R242" s="698"/>
      <c r="S242" s="698"/>
      <c r="T242" s="698"/>
      <c r="U242" s="698"/>
      <c r="V242" s="698"/>
      <c r="W242" s="698"/>
      <c r="X242" s="698"/>
      <c r="Y242" s="698"/>
      <c r="Z242" s="698"/>
      <c r="AA242" s="698"/>
      <c r="AB242" s="698"/>
      <c r="AC242" s="698"/>
      <c r="AD242" s="698"/>
      <c r="AE242" s="698"/>
      <c r="AF242" s="698"/>
      <c r="AG242" s="698"/>
      <c r="AH242" s="698"/>
      <c r="AI242" s="698"/>
      <c r="AJ242" s="698"/>
    </row>
    <row r="243" spans="1:42" s="8" customFormat="1" ht="24">
      <c r="A243" s="761" t="s">
        <v>1014</v>
      </c>
      <c r="B243" s="749" t="s">
        <v>988</v>
      </c>
      <c r="C243" s="768" t="s">
        <v>22</v>
      </c>
      <c r="D243" s="766" t="s">
        <v>210</v>
      </c>
      <c r="E243" s="797" t="s">
        <v>0</v>
      </c>
      <c r="F243" s="33" t="str">
        <f>IF(Analiza!G$83="","",Analiza!G$83)</f>
        <v>Faza oper.</v>
      </c>
      <c r="G243" s="33" t="str">
        <f>IF(Analiza!H$83="","",Analiza!H$83)</f>
        <v>Faza oper.</v>
      </c>
      <c r="H243" s="33" t="str">
        <f>IF(Analiza!I$83="","",Analiza!I$83)</f>
        <v>Faza oper.</v>
      </c>
      <c r="I243" s="33" t="str">
        <f>IF(Analiza!J$83="","",Analiza!J$83)</f>
        <v>Faza oper.</v>
      </c>
      <c r="J243" s="33" t="str">
        <f>IF(Analiza!K$83="","",Analiza!K$83)</f>
        <v>Faza oper.</v>
      </c>
      <c r="K243" s="33" t="str">
        <f>IF(Analiza!L$83="","",Analiza!L$83)</f>
        <v>Faza oper.</v>
      </c>
      <c r="L243" s="33" t="str">
        <f>IF(Analiza!M$83="","",Analiza!M$83)</f>
        <v>Faza oper.</v>
      </c>
      <c r="M243" s="33" t="str">
        <f>IF(Analiza!N$83="","",Analiza!N$83)</f>
        <v>Faza oper.</v>
      </c>
      <c r="N243" s="33" t="str">
        <f>IF(Analiza!O$83="","",Analiza!O$83)</f>
        <v>Faza oper.</v>
      </c>
      <c r="O243" s="33" t="str">
        <f>IF(Analiza!P$83="","",Analiza!P$83)</f>
        <v>Faza oper.</v>
      </c>
      <c r="P243" s="33" t="str">
        <f>IF(Analiza!Q$83="","",Analiza!Q$83)</f>
        <v>Faza oper.</v>
      </c>
      <c r="Q243" s="33" t="str">
        <f>IF(Analiza!R$83="","",Analiza!R$83)</f>
        <v>Faza oper.</v>
      </c>
      <c r="R243" s="33" t="str">
        <f>IF(Analiza!S$83="","",Analiza!S$83)</f>
        <v>Faza oper.</v>
      </c>
      <c r="S243" s="33" t="str">
        <f>IF(Analiza!T$83="","",Analiza!T$83)</f>
        <v>Faza oper.</v>
      </c>
      <c r="T243" s="33" t="str">
        <f>IF(Analiza!U$83="","",Analiza!U$83)</f>
        <v>Faza oper.</v>
      </c>
      <c r="U243" s="33" t="str">
        <f>IF(Analiza!V$83="","",Analiza!V$83)</f>
        <v>Faza oper.</v>
      </c>
      <c r="V243" s="33" t="str">
        <f>IF(Analiza!W$83="","",Analiza!W$83)</f>
        <v>Faza oper.</v>
      </c>
      <c r="W243" s="33" t="str">
        <f>IF(Analiza!X$83="","",Analiza!X$83)</f>
        <v>Faza oper.</v>
      </c>
      <c r="X243" s="33" t="str">
        <f>IF(Analiza!Y$83="","",Analiza!Y$83)</f>
        <v>Faza oper.</v>
      </c>
      <c r="Y243" s="33" t="str">
        <f>IF(Analiza!Z$83="","",Analiza!Z$83)</f>
        <v>Faza oper.</v>
      </c>
      <c r="Z243" s="33" t="str">
        <f>IF(Analiza!AA$83="","",Analiza!AA$83)</f>
        <v>Faza oper.</v>
      </c>
      <c r="AA243" s="33" t="str">
        <f>IF(Analiza!AB$83="","",Analiza!AB$83)</f>
        <v>Faza oper.</v>
      </c>
      <c r="AB243" s="33" t="str">
        <f>IF(Analiza!AC$83="","",Analiza!AC$83)</f>
        <v>Faza oper.</v>
      </c>
      <c r="AC243" s="33" t="str">
        <f>IF(Analiza!AD$83="","",Analiza!AD$83)</f>
        <v>Faza oper.</v>
      </c>
      <c r="AD243" s="33" t="str">
        <f>IF(Analiza!AE$83="","",Analiza!AE$83)</f>
        <v>Faza oper.</v>
      </c>
      <c r="AE243" s="33" t="str">
        <f>IF(Analiza!AF$83="","",Analiza!AF$83)</f>
        <v>Faza oper.</v>
      </c>
      <c r="AF243" s="33" t="str">
        <f>IF(Analiza!AG$83="","",Analiza!AG$83)</f>
        <v>Faza oper.</v>
      </c>
      <c r="AG243" s="33" t="str">
        <f>IF(Analiza!AH$83="","",Analiza!AH$83)</f>
        <v>Faza oper.</v>
      </c>
      <c r="AH243" s="33" t="str">
        <f>IF(Analiza!AI$83="","",Analiza!AI$83)</f>
        <v>Faza oper.</v>
      </c>
      <c r="AI243" s="33" t="str">
        <f>IF(Analiza!AJ$83="","",Analiza!AJ$83)</f>
        <v>Faza oper.</v>
      </c>
    </row>
    <row r="244" spans="1:42" s="8" customFormat="1" ht="15" customHeight="1" thickBot="1">
      <c r="A244" s="764"/>
      <c r="B244" s="749" t="s">
        <v>988</v>
      </c>
      <c r="C244" s="769"/>
      <c r="D244" s="767"/>
      <c r="E244" s="798"/>
      <c r="F244" s="695">
        <f>IF(Analiza!G$84="","",Analiza!G$84)</f>
        <v>2021</v>
      </c>
      <c r="G244" s="695">
        <f>IF(Analiza!H$84="","",Analiza!H$84)</f>
        <v>2022</v>
      </c>
      <c r="H244" s="695">
        <f>IF(Analiza!I$84="","",Analiza!I$84)</f>
        <v>2023</v>
      </c>
      <c r="I244" s="695">
        <f>IF(Analiza!J$84="","",Analiza!J$84)</f>
        <v>2024</v>
      </c>
      <c r="J244" s="695">
        <f>IF(Analiza!K$84="","",Analiza!K$84)</f>
        <v>2025</v>
      </c>
      <c r="K244" s="695">
        <f>IF(Analiza!L$84="","",Analiza!L$84)</f>
        <v>2026</v>
      </c>
      <c r="L244" s="695">
        <f>IF(Analiza!M$84="","",Analiza!M$84)</f>
        <v>2027</v>
      </c>
      <c r="M244" s="695">
        <f>IF(Analiza!N$84="","",Analiza!N$84)</f>
        <v>2028</v>
      </c>
      <c r="N244" s="695">
        <f>IF(Analiza!O$84="","",Analiza!O$84)</f>
        <v>2029</v>
      </c>
      <c r="O244" s="695">
        <f>IF(Analiza!P$84="","",Analiza!P$84)</f>
        <v>2030</v>
      </c>
      <c r="P244" s="695">
        <f>IF(Analiza!Q$84="","",Analiza!Q$84)</f>
        <v>2031</v>
      </c>
      <c r="Q244" s="695">
        <f>IF(Analiza!R$84="","",Analiza!R$84)</f>
        <v>2032</v>
      </c>
      <c r="R244" s="695">
        <f>IF(Analiza!S$84="","",Analiza!S$84)</f>
        <v>2033</v>
      </c>
      <c r="S244" s="695">
        <f>IF(Analiza!T$84="","",Analiza!T$84)</f>
        <v>2034</v>
      </c>
      <c r="T244" s="695">
        <f>IF(Analiza!U$84="","",Analiza!U$84)</f>
        <v>2035</v>
      </c>
      <c r="U244" s="695">
        <f>IF(Analiza!V$84="","",Analiza!V$84)</f>
        <v>2036</v>
      </c>
      <c r="V244" s="695">
        <f>IF(Analiza!W$84="","",Analiza!W$84)</f>
        <v>2037</v>
      </c>
      <c r="W244" s="695">
        <f>IF(Analiza!X$84="","",Analiza!X$84)</f>
        <v>2038</v>
      </c>
      <c r="X244" s="695">
        <f>IF(Analiza!Y$84="","",Analiza!Y$84)</f>
        <v>2039</v>
      </c>
      <c r="Y244" s="695">
        <f>IF(Analiza!Z$84="","",Analiza!Z$84)</f>
        <v>2040</v>
      </c>
      <c r="Z244" s="695">
        <f>IF(Analiza!AA$84="","",Analiza!AA$84)</f>
        <v>2041</v>
      </c>
      <c r="AA244" s="695">
        <f>IF(Analiza!AB$84="","",Analiza!AB$84)</f>
        <v>2042</v>
      </c>
      <c r="AB244" s="695">
        <f>IF(Analiza!AC$84="","",Analiza!AC$84)</f>
        <v>2043</v>
      </c>
      <c r="AC244" s="695">
        <f>IF(Analiza!AD$84="","",Analiza!AD$84)</f>
        <v>2044</v>
      </c>
      <c r="AD244" s="695">
        <f>IF(Analiza!AE$84="","",Analiza!AE$84)</f>
        <v>2045</v>
      </c>
      <c r="AE244" s="695">
        <f>IF(Analiza!AF$84="","",Analiza!AF$84)</f>
        <v>2046</v>
      </c>
      <c r="AF244" s="695">
        <f>IF(Analiza!AG$84="","",Analiza!AG$84)</f>
        <v>2047</v>
      </c>
      <c r="AG244" s="695">
        <f>IF(Analiza!AH$84="","",Analiza!AH$84)</f>
        <v>2048</v>
      </c>
      <c r="AH244" s="695">
        <f>IF(Analiza!AI$84="","",Analiza!AI$84)</f>
        <v>2049</v>
      </c>
      <c r="AI244" s="695">
        <f>IF(Analiza!AJ$84="","",Analiza!AJ$84)</f>
        <v>2050</v>
      </c>
    </row>
    <row r="245" spans="1:42" s="18" customFormat="1" ht="24">
      <c r="A245" s="764"/>
      <c r="B245" s="749" t="s">
        <v>988</v>
      </c>
      <c r="C245" s="741">
        <v>1</v>
      </c>
      <c r="D245" s="533" t="s">
        <v>648</v>
      </c>
      <c r="E245" s="534" t="s">
        <v>1</v>
      </c>
      <c r="F245" s="584"/>
      <c r="G245" s="585"/>
      <c r="H245" s="585"/>
      <c r="I245" s="585"/>
      <c r="J245" s="585"/>
      <c r="K245" s="585"/>
      <c r="L245" s="585"/>
      <c r="M245" s="585"/>
      <c r="N245" s="585"/>
      <c r="O245" s="585"/>
      <c r="P245" s="585"/>
      <c r="Q245" s="585"/>
      <c r="R245" s="585"/>
      <c r="S245" s="585"/>
      <c r="T245" s="585"/>
      <c r="U245" s="585"/>
      <c r="V245" s="585"/>
      <c r="W245" s="585"/>
      <c r="X245" s="585"/>
      <c r="Y245" s="585"/>
      <c r="Z245" s="585"/>
      <c r="AA245" s="585"/>
      <c r="AB245" s="585"/>
      <c r="AC245" s="585"/>
      <c r="AD245" s="585"/>
      <c r="AE245" s="585"/>
      <c r="AF245" s="585"/>
      <c r="AG245" s="585"/>
      <c r="AH245" s="585"/>
      <c r="AI245" s="586"/>
      <c r="AJ245" s="703"/>
      <c r="AK245" s="704"/>
      <c r="AL245" s="703"/>
      <c r="AP245" s="692"/>
    </row>
    <row r="246" spans="1:42" s="18" customFormat="1" ht="24.75" thickBot="1">
      <c r="A246" s="765"/>
      <c r="B246" s="749" t="s">
        <v>988</v>
      </c>
      <c r="C246" s="744">
        <v>2</v>
      </c>
      <c r="D246" s="535" t="s">
        <v>649</v>
      </c>
      <c r="E246" s="536" t="s">
        <v>1</v>
      </c>
      <c r="F246" s="587"/>
      <c r="G246" s="588"/>
      <c r="H246" s="588"/>
      <c r="I246" s="588"/>
      <c r="J246" s="588"/>
      <c r="K246" s="588"/>
      <c r="L246" s="588"/>
      <c r="M246" s="588"/>
      <c r="N246" s="588"/>
      <c r="O246" s="588"/>
      <c r="P246" s="588"/>
      <c r="Q246" s="588"/>
      <c r="R246" s="588"/>
      <c r="S246" s="588"/>
      <c r="T246" s="588"/>
      <c r="U246" s="588"/>
      <c r="V246" s="588"/>
      <c r="W246" s="588"/>
      <c r="X246" s="588"/>
      <c r="Y246" s="588"/>
      <c r="Z246" s="588"/>
      <c r="AA246" s="588"/>
      <c r="AB246" s="588"/>
      <c r="AC246" s="588"/>
      <c r="AD246" s="588"/>
      <c r="AE246" s="588"/>
      <c r="AF246" s="588"/>
      <c r="AG246" s="588"/>
      <c r="AH246" s="588"/>
      <c r="AI246" s="589"/>
      <c r="AJ246" s="703"/>
      <c r="AK246" s="704"/>
      <c r="AL246" s="703"/>
      <c r="AP246" s="692"/>
    </row>
    <row r="247" spans="1:42" s="354" customFormat="1" ht="24">
      <c r="A247" s="702" t="s">
        <v>220</v>
      </c>
      <c r="B247" s="749" t="s">
        <v>988</v>
      </c>
      <c r="C247" s="353"/>
      <c r="D247" s="354" t="s">
        <v>220</v>
      </c>
      <c r="F247" s="698"/>
      <c r="G247" s="698"/>
      <c r="H247" s="698"/>
      <c r="I247" s="698"/>
      <c r="J247" s="698"/>
      <c r="K247" s="698"/>
      <c r="L247" s="698"/>
      <c r="M247" s="698"/>
      <c r="N247" s="698"/>
      <c r="O247" s="698"/>
      <c r="P247" s="698"/>
      <c r="Q247" s="698"/>
      <c r="R247" s="698"/>
      <c r="S247" s="698"/>
      <c r="T247" s="698"/>
      <c r="U247" s="698"/>
      <c r="V247" s="698"/>
      <c r="W247" s="698"/>
      <c r="X247" s="698"/>
      <c r="Y247" s="698"/>
      <c r="Z247" s="698"/>
      <c r="AA247" s="698"/>
      <c r="AB247" s="698"/>
      <c r="AC247" s="698"/>
      <c r="AD247" s="698"/>
      <c r="AE247" s="698"/>
      <c r="AF247" s="698"/>
      <c r="AG247" s="698"/>
      <c r="AH247" s="698"/>
      <c r="AI247" s="698"/>
    </row>
    <row r="248" spans="1:42" s="8" customFormat="1" ht="24">
      <c r="A248" s="761" t="s">
        <v>1015</v>
      </c>
      <c r="B248" s="749" t="s">
        <v>988</v>
      </c>
      <c r="C248" s="768" t="s">
        <v>124</v>
      </c>
      <c r="D248" s="766" t="s">
        <v>221</v>
      </c>
      <c r="E248" s="797" t="s">
        <v>0</v>
      </c>
      <c r="F248" s="33" t="str">
        <f>IF(Analiza!G$83="","",Analiza!G$83)</f>
        <v>Faza oper.</v>
      </c>
      <c r="G248" s="33" t="str">
        <f>IF(Analiza!H$83="","",Analiza!H$83)</f>
        <v>Faza oper.</v>
      </c>
      <c r="H248" s="33" t="str">
        <f>IF(Analiza!I$83="","",Analiza!I$83)</f>
        <v>Faza oper.</v>
      </c>
      <c r="I248" s="33" t="str">
        <f>IF(Analiza!J$83="","",Analiza!J$83)</f>
        <v>Faza oper.</v>
      </c>
      <c r="J248" s="33" t="str">
        <f>IF(Analiza!K$83="","",Analiza!K$83)</f>
        <v>Faza oper.</v>
      </c>
      <c r="K248" s="33" t="str">
        <f>IF(Analiza!L$83="","",Analiza!L$83)</f>
        <v>Faza oper.</v>
      </c>
      <c r="L248" s="33" t="str">
        <f>IF(Analiza!M$83="","",Analiza!M$83)</f>
        <v>Faza oper.</v>
      </c>
      <c r="M248" s="33" t="str">
        <f>IF(Analiza!N$83="","",Analiza!N$83)</f>
        <v>Faza oper.</v>
      </c>
      <c r="N248" s="33" t="str">
        <f>IF(Analiza!O$83="","",Analiza!O$83)</f>
        <v>Faza oper.</v>
      </c>
      <c r="O248" s="33" t="str">
        <f>IF(Analiza!P$83="","",Analiza!P$83)</f>
        <v>Faza oper.</v>
      </c>
      <c r="P248" s="33" t="str">
        <f>IF(Analiza!Q$83="","",Analiza!Q$83)</f>
        <v>Faza oper.</v>
      </c>
      <c r="Q248" s="33" t="str">
        <f>IF(Analiza!R$83="","",Analiza!R$83)</f>
        <v>Faza oper.</v>
      </c>
      <c r="R248" s="33" t="str">
        <f>IF(Analiza!S$83="","",Analiza!S$83)</f>
        <v>Faza oper.</v>
      </c>
      <c r="S248" s="33" t="str">
        <f>IF(Analiza!T$83="","",Analiza!T$83)</f>
        <v>Faza oper.</v>
      </c>
      <c r="T248" s="33" t="str">
        <f>IF(Analiza!U$83="","",Analiza!U$83)</f>
        <v>Faza oper.</v>
      </c>
      <c r="U248" s="33" t="str">
        <f>IF(Analiza!V$83="","",Analiza!V$83)</f>
        <v>Faza oper.</v>
      </c>
      <c r="V248" s="33" t="str">
        <f>IF(Analiza!W$83="","",Analiza!W$83)</f>
        <v>Faza oper.</v>
      </c>
      <c r="W248" s="33" t="str">
        <f>IF(Analiza!X$83="","",Analiza!X$83)</f>
        <v>Faza oper.</v>
      </c>
      <c r="X248" s="33" t="str">
        <f>IF(Analiza!Y$83="","",Analiza!Y$83)</f>
        <v>Faza oper.</v>
      </c>
      <c r="Y248" s="33" t="str">
        <f>IF(Analiza!Z$83="","",Analiza!Z$83)</f>
        <v>Faza oper.</v>
      </c>
      <c r="Z248" s="33" t="str">
        <f>IF(Analiza!AA$83="","",Analiza!AA$83)</f>
        <v>Faza oper.</v>
      </c>
      <c r="AA248" s="33" t="str">
        <f>IF(Analiza!AB$83="","",Analiza!AB$83)</f>
        <v>Faza oper.</v>
      </c>
      <c r="AB248" s="33" t="str">
        <f>IF(Analiza!AC$83="","",Analiza!AC$83)</f>
        <v>Faza oper.</v>
      </c>
      <c r="AC248" s="33" t="str">
        <f>IF(Analiza!AD$83="","",Analiza!AD$83)</f>
        <v>Faza oper.</v>
      </c>
      <c r="AD248" s="33" t="str">
        <f>IF(Analiza!AE$83="","",Analiza!AE$83)</f>
        <v>Faza oper.</v>
      </c>
      <c r="AE248" s="33" t="str">
        <f>IF(Analiza!AF$83="","",Analiza!AF$83)</f>
        <v>Faza oper.</v>
      </c>
      <c r="AF248" s="33" t="str">
        <f>IF(Analiza!AG$83="","",Analiza!AG$83)</f>
        <v>Faza oper.</v>
      </c>
      <c r="AG248" s="33" t="str">
        <f>IF(Analiza!AH$83="","",Analiza!AH$83)</f>
        <v>Faza oper.</v>
      </c>
      <c r="AH248" s="33" t="str">
        <f>IF(Analiza!AI$83="","",Analiza!AI$83)</f>
        <v>Faza oper.</v>
      </c>
      <c r="AI248" s="33" t="str">
        <f>IF(Analiza!AJ$83="","",Analiza!AJ$83)</f>
        <v>Faza oper.</v>
      </c>
    </row>
    <row r="249" spans="1:42" s="8" customFormat="1" ht="15" customHeight="1" thickBot="1">
      <c r="A249" s="764"/>
      <c r="B249" s="749" t="s">
        <v>988</v>
      </c>
      <c r="C249" s="769"/>
      <c r="D249" s="767"/>
      <c r="E249" s="798"/>
      <c r="F249" s="695">
        <f>IF(Analiza!G$84="","",Analiza!G$84)</f>
        <v>2021</v>
      </c>
      <c r="G249" s="695">
        <f>IF(Analiza!H$84="","",Analiza!H$84)</f>
        <v>2022</v>
      </c>
      <c r="H249" s="695">
        <f>IF(Analiza!I$84="","",Analiza!I$84)</f>
        <v>2023</v>
      </c>
      <c r="I249" s="695">
        <f>IF(Analiza!J$84="","",Analiza!J$84)</f>
        <v>2024</v>
      </c>
      <c r="J249" s="695">
        <f>IF(Analiza!K$84="","",Analiza!K$84)</f>
        <v>2025</v>
      </c>
      <c r="K249" s="695">
        <f>IF(Analiza!L$84="","",Analiza!L$84)</f>
        <v>2026</v>
      </c>
      <c r="L249" s="695">
        <f>IF(Analiza!M$84="","",Analiza!M$84)</f>
        <v>2027</v>
      </c>
      <c r="M249" s="695">
        <f>IF(Analiza!N$84="","",Analiza!N$84)</f>
        <v>2028</v>
      </c>
      <c r="N249" s="695">
        <f>IF(Analiza!O$84="","",Analiza!O$84)</f>
        <v>2029</v>
      </c>
      <c r="O249" s="695">
        <f>IF(Analiza!P$84="","",Analiza!P$84)</f>
        <v>2030</v>
      </c>
      <c r="P249" s="695">
        <f>IF(Analiza!Q$84="","",Analiza!Q$84)</f>
        <v>2031</v>
      </c>
      <c r="Q249" s="695">
        <f>IF(Analiza!R$84="","",Analiza!R$84)</f>
        <v>2032</v>
      </c>
      <c r="R249" s="695">
        <f>IF(Analiza!S$84="","",Analiza!S$84)</f>
        <v>2033</v>
      </c>
      <c r="S249" s="695">
        <f>IF(Analiza!T$84="","",Analiza!T$84)</f>
        <v>2034</v>
      </c>
      <c r="T249" s="695">
        <f>IF(Analiza!U$84="","",Analiza!U$84)</f>
        <v>2035</v>
      </c>
      <c r="U249" s="695">
        <f>IF(Analiza!V$84="","",Analiza!V$84)</f>
        <v>2036</v>
      </c>
      <c r="V249" s="695">
        <f>IF(Analiza!W$84="","",Analiza!W$84)</f>
        <v>2037</v>
      </c>
      <c r="W249" s="695">
        <f>IF(Analiza!X$84="","",Analiza!X$84)</f>
        <v>2038</v>
      </c>
      <c r="X249" s="695">
        <f>IF(Analiza!Y$84="","",Analiza!Y$84)</f>
        <v>2039</v>
      </c>
      <c r="Y249" s="695">
        <f>IF(Analiza!Z$84="","",Analiza!Z$84)</f>
        <v>2040</v>
      </c>
      <c r="Z249" s="695">
        <f>IF(Analiza!AA$84="","",Analiza!AA$84)</f>
        <v>2041</v>
      </c>
      <c r="AA249" s="695">
        <f>IF(Analiza!AB$84="","",Analiza!AB$84)</f>
        <v>2042</v>
      </c>
      <c r="AB249" s="695">
        <f>IF(Analiza!AC$84="","",Analiza!AC$84)</f>
        <v>2043</v>
      </c>
      <c r="AC249" s="695">
        <f>IF(Analiza!AD$84="","",Analiza!AD$84)</f>
        <v>2044</v>
      </c>
      <c r="AD249" s="695">
        <f>IF(Analiza!AE$84="","",Analiza!AE$84)</f>
        <v>2045</v>
      </c>
      <c r="AE249" s="695">
        <f>IF(Analiza!AF$84="","",Analiza!AF$84)</f>
        <v>2046</v>
      </c>
      <c r="AF249" s="695">
        <f>IF(Analiza!AG$84="","",Analiza!AG$84)</f>
        <v>2047</v>
      </c>
      <c r="AG249" s="695">
        <f>IF(Analiza!AH$84="","",Analiza!AH$84)</f>
        <v>2048</v>
      </c>
      <c r="AH249" s="695">
        <f>IF(Analiza!AI$84="","",Analiza!AI$84)</f>
        <v>2049</v>
      </c>
      <c r="AI249" s="695">
        <f>IF(Analiza!AJ$84="","",Analiza!AJ$84)</f>
        <v>2050</v>
      </c>
    </row>
    <row r="250" spans="1:42" ht="24">
      <c r="A250" s="764"/>
      <c r="B250" s="749" t="s">
        <v>988</v>
      </c>
      <c r="C250" s="741">
        <v>1</v>
      </c>
      <c r="D250" s="503" t="s">
        <v>217</v>
      </c>
      <c r="E250" s="524" t="s">
        <v>1</v>
      </c>
      <c r="F250" s="566"/>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8"/>
      <c r="AJ250" s="7"/>
      <c r="AK250" s="6"/>
      <c r="AL250" s="7"/>
      <c r="AP250" s="9"/>
    </row>
    <row r="251" spans="1:42" ht="24">
      <c r="A251" s="764"/>
      <c r="B251" s="749" t="s">
        <v>988</v>
      </c>
      <c r="C251" s="742">
        <v>2</v>
      </c>
      <c r="D251" s="510" t="s">
        <v>218</v>
      </c>
      <c r="E251" s="525" t="s">
        <v>1</v>
      </c>
      <c r="F251" s="569"/>
      <c r="G251" s="570"/>
      <c r="H251" s="570"/>
      <c r="I251" s="570"/>
      <c r="J251" s="570"/>
      <c r="K251" s="570"/>
      <c r="L251" s="570"/>
      <c r="M251" s="570"/>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1"/>
      <c r="AJ251" s="7"/>
      <c r="AK251" s="6"/>
      <c r="AL251" s="7"/>
      <c r="AP251" s="9"/>
    </row>
    <row r="252" spans="1:42" ht="24.75" thickBot="1">
      <c r="A252" s="765"/>
      <c r="B252" s="749" t="s">
        <v>988</v>
      </c>
      <c r="C252" s="742">
        <v>3</v>
      </c>
      <c r="D252" s="510" t="s">
        <v>219</v>
      </c>
      <c r="E252" s="525" t="s">
        <v>1</v>
      </c>
      <c r="F252" s="580"/>
      <c r="G252" s="578"/>
      <c r="H252" s="578"/>
      <c r="I252" s="578"/>
      <c r="J252" s="578"/>
      <c r="K252" s="578"/>
      <c r="L252" s="578"/>
      <c r="M252" s="578"/>
      <c r="N252" s="578"/>
      <c r="O252" s="578"/>
      <c r="P252" s="578"/>
      <c r="Q252" s="578"/>
      <c r="R252" s="578"/>
      <c r="S252" s="578"/>
      <c r="T252" s="578"/>
      <c r="U252" s="578"/>
      <c r="V252" s="578"/>
      <c r="W252" s="578"/>
      <c r="X252" s="578"/>
      <c r="Y252" s="578"/>
      <c r="Z252" s="578"/>
      <c r="AA252" s="578"/>
      <c r="AB252" s="578"/>
      <c r="AC252" s="578"/>
      <c r="AD252" s="578"/>
      <c r="AE252" s="578"/>
      <c r="AF252" s="578"/>
      <c r="AG252" s="578"/>
      <c r="AH252" s="578"/>
      <c r="AI252" s="579"/>
      <c r="AJ252" s="7"/>
      <c r="AK252" s="6"/>
      <c r="AL252" s="7"/>
      <c r="AP252" s="9"/>
    </row>
    <row r="253" spans="1:42" s="354" customFormat="1" ht="19.5" customHeight="1">
      <c r="A253" s="702" t="s">
        <v>229</v>
      </c>
      <c r="B253" s="749" t="s">
        <v>988</v>
      </c>
      <c r="C253" s="353"/>
      <c r="D253" s="354" t="s">
        <v>229</v>
      </c>
      <c r="F253" s="698"/>
      <c r="G253" s="698"/>
      <c r="H253" s="698"/>
      <c r="I253" s="698"/>
      <c r="J253" s="698"/>
      <c r="K253" s="698"/>
      <c r="L253" s="698"/>
      <c r="M253" s="698"/>
      <c r="N253" s="698"/>
      <c r="O253" s="698"/>
      <c r="P253" s="698"/>
      <c r="Q253" s="698"/>
      <c r="R253" s="698"/>
      <c r="S253" s="698"/>
      <c r="T253" s="698"/>
      <c r="U253" s="698"/>
      <c r="V253" s="698"/>
      <c r="W253" s="698"/>
      <c r="X253" s="698"/>
      <c r="Y253" s="698"/>
      <c r="Z253" s="698"/>
      <c r="AA253" s="698"/>
      <c r="AB253" s="698"/>
      <c r="AC253" s="698"/>
      <c r="AD253" s="698"/>
      <c r="AE253" s="698"/>
      <c r="AF253" s="698"/>
      <c r="AG253" s="698"/>
      <c r="AH253" s="698"/>
      <c r="AI253" s="698"/>
    </row>
    <row r="254" spans="1:42" s="8" customFormat="1" ht="24">
      <c r="A254" s="761" t="s">
        <v>1017</v>
      </c>
      <c r="B254" s="749" t="s">
        <v>988</v>
      </c>
      <c r="C254" s="768" t="s">
        <v>122</v>
      </c>
      <c r="D254" s="766" t="s">
        <v>230</v>
      </c>
      <c r="E254" s="797" t="s">
        <v>0</v>
      </c>
      <c r="F254" s="33" t="str">
        <f>IF(Analiza!G$83="","",Analiza!G$83)</f>
        <v>Faza oper.</v>
      </c>
      <c r="G254" s="33" t="str">
        <f>IF(Analiza!H$83="","",Analiza!H$83)</f>
        <v>Faza oper.</v>
      </c>
      <c r="H254" s="33" t="str">
        <f>IF(Analiza!I$83="","",Analiza!I$83)</f>
        <v>Faza oper.</v>
      </c>
      <c r="I254" s="33" t="str">
        <f>IF(Analiza!J$83="","",Analiza!J$83)</f>
        <v>Faza oper.</v>
      </c>
      <c r="J254" s="33" t="str">
        <f>IF(Analiza!K$83="","",Analiza!K$83)</f>
        <v>Faza oper.</v>
      </c>
      <c r="K254" s="33" t="str">
        <f>IF(Analiza!L$83="","",Analiza!L$83)</f>
        <v>Faza oper.</v>
      </c>
      <c r="L254" s="33" t="str">
        <f>IF(Analiza!M$83="","",Analiza!M$83)</f>
        <v>Faza oper.</v>
      </c>
      <c r="M254" s="33" t="str">
        <f>IF(Analiza!N$83="","",Analiza!N$83)</f>
        <v>Faza oper.</v>
      </c>
      <c r="N254" s="33" t="str">
        <f>IF(Analiza!O$83="","",Analiza!O$83)</f>
        <v>Faza oper.</v>
      </c>
      <c r="O254" s="33" t="str">
        <f>IF(Analiza!P$83="","",Analiza!P$83)</f>
        <v>Faza oper.</v>
      </c>
      <c r="P254" s="33" t="str">
        <f>IF(Analiza!Q$83="","",Analiza!Q$83)</f>
        <v>Faza oper.</v>
      </c>
      <c r="Q254" s="33" t="str">
        <f>IF(Analiza!R$83="","",Analiza!R$83)</f>
        <v>Faza oper.</v>
      </c>
      <c r="R254" s="33" t="str">
        <f>IF(Analiza!S$83="","",Analiza!S$83)</f>
        <v>Faza oper.</v>
      </c>
      <c r="S254" s="33" t="str">
        <f>IF(Analiza!T$83="","",Analiza!T$83)</f>
        <v>Faza oper.</v>
      </c>
      <c r="T254" s="33" t="str">
        <f>IF(Analiza!U$83="","",Analiza!U$83)</f>
        <v>Faza oper.</v>
      </c>
      <c r="U254" s="33" t="str">
        <f>IF(Analiza!V$83="","",Analiza!V$83)</f>
        <v>Faza oper.</v>
      </c>
      <c r="V254" s="33" t="str">
        <f>IF(Analiza!W$83="","",Analiza!W$83)</f>
        <v>Faza oper.</v>
      </c>
      <c r="W254" s="33" t="str">
        <f>IF(Analiza!X$83="","",Analiza!X$83)</f>
        <v>Faza oper.</v>
      </c>
      <c r="X254" s="33" t="str">
        <f>IF(Analiza!Y$83="","",Analiza!Y$83)</f>
        <v>Faza oper.</v>
      </c>
      <c r="Y254" s="33" t="str">
        <f>IF(Analiza!Z$83="","",Analiza!Z$83)</f>
        <v>Faza oper.</v>
      </c>
      <c r="Z254" s="33" t="str">
        <f>IF(Analiza!AA$83="","",Analiza!AA$83)</f>
        <v>Faza oper.</v>
      </c>
      <c r="AA254" s="33" t="str">
        <f>IF(Analiza!AB$83="","",Analiza!AB$83)</f>
        <v>Faza oper.</v>
      </c>
      <c r="AB254" s="33" t="str">
        <f>IF(Analiza!AC$83="","",Analiza!AC$83)</f>
        <v>Faza oper.</v>
      </c>
      <c r="AC254" s="33" t="str">
        <f>IF(Analiza!AD$83="","",Analiza!AD$83)</f>
        <v>Faza oper.</v>
      </c>
      <c r="AD254" s="33" t="str">
        <f>IF(Analiza!AE$83="","",Analiza!AE$83)</f>
        <v>Faza oper.</v>
      </c>
      <c r="AE254" s="33" t="str">
        <f>IF(Analiza!AF$83="","",Analiza!AF$83)</f>
        <v>Faza oper.</v>
      </c>
      <c r="AF254" s="33" t="str">
        <f>IF(Analiza!AG$83="","",Analiza!AG$83)</f>
        <v>Faza oper.</v>
      </c>
      <c r="AG254" s="33" t="str">
        <f>IF(Analiza!AH$83="","",Analiza!AH$83)</f>
        <v>Faza oper.</v>
      </c>
      <c r="AH254" s="33" t="str">
        <f>IF(Analiza!AI$83="","",Analiza!AI$83)</f>
        <v>Faza oper.</v>
      </c>
      <c r="AI254" s="33" t="str">
        <f>IF(Analiza!AJ$83="","",Analiza!AJ$83)</f>
        <v>Faza oper.</v>
      </c>
    </row>
    <row r="255" spans="1:42" s="8" customFormat="1" ht="15" customHeight="1" thickBot="1">
      <c r="A255" s="762"/>
      <c r="B255" s="749" t="s">
        <v>988</v>
      </c>
      <c r="C255" s="769"/>
      <c r="D255" s="767"/>
      <c r="E255" s="798"/>
      <c r="F255" s="695">
        <f>IF(Analiza!G$84="","",Analiza!G$84)</f>
        <v>2021</v>
      </c>
      <c r="G255" s="695">
        <f>IF(Analiza!H$84="","",Analiza!H$84)</f>
        <v>2022</v>
      </c>
      <c r="H255" s="695">
        <f>IF(Analiza!I$84="","",Analiza!I$84)</f>
        <v>2023</v>
      </c>
      <c r="I255" s="695">
        <f>IF(Analiza!J$84="","",Analiza!J$84)</f>
        <v>2024</v>
      </c>
      <c r="J255" s="695">
        <f>IF(Analiza!K$84="","",Analiza!K$84)</f>
        <v>2025</v>
      </c>
      <c r="K255" s="695">
        <f>IF(Analiza!L$84="","",Analiza!L$84)</f>
        <v>2026</v>
      </c>
      <c r="L255" s="695">
        <f>IF(Analiza!M$84="","",Analiza!M$84)</f>
        <v>2027</v>
      </c>
      <c r="M255" s="695">
        <f>IF(Analiza!N$84="","",Analiza!N$84)</f>
        <v>2028</v>
      </c>
      <c r="N255" s="695">
        <f>IF(Analiza!O$84="","",Analiza!O$84)</f>
        <v>2029</v>
      </c>
      <c r="O255" s="695">
        <f>IF(Analiza!P$84="","",Analiza!P$84)</f>
        <v>2030</v>
      </c>
      <c r="P255" s="695">
        <f>IF(Analiza!Q$84="","",Analiza!Q$84)</f>
        <v>2031</v>
      </c>
      <c r="Q255" s="695">
        <f>IF(Analiza!R$84="","",Analiza!R$84)</f>
        <v>2032</v>
      </c>
      <c r="R255" s="695">
        <f>IF(Analiza!S$84="","",Analiza!S$84)</f>
        <v>2033</v>
      </c>
      <c r="S255" s="695">
        <f>IF(Analiza!T$84="","",Analiza!T$84)</f>
        <v>2034</v>
      </c>
      <c r="T255" s="695">
        <f>IF(Analiza!U$84="","",Analiza!U$84)</f>
        <v>2035</v>
      </c>
      <c r="U255" s="695">
        <f>IF(Analiza!V$84="","",Analiza!V$84)</f>
        <v>2036</v>
      </c>
      <c r="V255" s="695">
        <f>IF(Analiza!W$84="","",Analiza!W$84)</f>
        <v>2037</v>
      </c>
      <c r="W255" s="695">
        <f>IF(Analiza!X$84="","",Analiza!X$84)</f>
        <v>2038</v>
      </c>
      <c r="X255" s="695">
        <f>IF(Analiza!Y$84="","",Analiza!Y$84)</f>
        <v>2039</v>
      </c>
      <c r="Y255" s="695">
        <f>IF(Analiza!Z$84="","",Analiza!Z$84)</f>
        <v>2040</v>
      </c>
      <c r="Z255" s="695">
        <f>IF(Analiza!AA$84="","",Analiza!AA$84)</f>
        <v>2041</v>
      </c>
      <c r="AA255" s="695">
        <f>IF(Analiza!AB$84="","",Analiza!AB$84)</f>
        <v>2042</v>
      </c>
      <c r="AB255" s="695">
        <f>IF(Analiza!AC$84="","",Analiza!AC$84)</f>
        <v>2043</v>
      </c>
      <c r="AC255" s="695">
        <f>IF(Analiza!AD$84="","",Analiza!AD$84)</f>
        <v>2044</v>
      </c>
      <c r="AD255" s="695">
        <f>IF(Analiza!AE$84="","",Analiza!AE$84)</f>
        <v>2045</v>
      </c>
      <c r="AE255" s="695">
        <f>IF(Analiza!AF$84="","",Analiza!AF$84)</f>
        <v>2046</v>
      </c>
      <c r="AF255" s="695">
        <f>IF(Analiza!AG$84="","",Analiza!AG$84)</f>
        <v>2047</v>
      </c>
      <c r="AG255" s="695">
        <f>IF(Analiza!AH$84="","",Analiza!AH$84)</f>
        <v>2048</v>
      </c>
      <c r="AH255" s="695">
        <f>IF(Analiza!AI$84="","",Analiza!AI$84)</f>
        <v>2049</v>
      </c>
      <c r="AI255" s="695">
        <f>IF(Analiza!AJ$84="","",Analiza!AJ$84)</f>
        <v>2050</v>
      </c>
    </row>
    <row r="256" spans="1:42" s="18" customFormat="1" ht="34.5" thickBot="1">
      <c r="A256" s="763"/>
      <c r="B256" s="749" t="s">
        <v>988</v>
      </c>
      <c r="C256" s="745">
        <v>5</v>
      </c>
      <c r="D256" s="533" t="s">
        <v>579</v>
      </c>
      <c r="E256" s="524" t="s">
        <v>1</v>
      </c>
      <c r="F256" s="590"/>
      <c r="G256" s="591"/>
      <c r="H256" s="591"/>
      <c r="I256" s="591"/>
      <c r="J256" s="591"/>
      <c r="K256" s="591"/>
      <c r="L256" s="591"/>
      <c r="M256" s="591"/>
      <c r="N256" s="591"/>
      <c r="O256" s="591"/>
      <c r="P256" s="591"/>
      <c r="Q256" s="591"/>
      <c r="R256" s="591"/>
      <c r="S256" s="591"/>
      <c r="T256" s="591"/>
      <c r="U256" s="591"/>
      <c r="V256" s="591"/>
      <c r="W256" s="591"/>
      <c r="X256" s="591"/>
      <c r="Y256" s="591"/>
      <c r="Z256" s="591"/>
      <c r="AA256" s="591"/>
      <c r="AB256" s="591"/>
      <c r="AC256" s="591"/>
      <c r="AD256" s="591"/>
      <c r="AE256" s="591"/>
      <c r="AF256" s="591"/>
      <c r="AG256" s="591"/>
      <c r="AH256" s="591"/>
      <c r="AI256" s="592"/>
      <c r="AJ256" s="703"/>
      <c r="AK256" s="704"/>
      <c r="AL256" s="703"/>
      <c r="AP256" s="692"/>
    </row>
    <row r="257" spans="1:38" s="328" customFormat="1" ht="24">
      <c r="A257" s="705" t="s">
        <v>295</v>
      </c>
      <c r="B257" s="749" t="s">
        <v>988</v>
      </c>
      <c r="C257" s="327" t="s">
        <v>294</v>
      </c>
      <c r="D257" s="328" t="s">
        <v>295</v>
      </c>
      <c r="J257" s="349"/>
    </row>
    <row r="258" spans="1:38" s="346" customFormat="1" ht="24">
      <c r="A258" s="761" t="s">
        <v>1019</v>
      </c>
      <c r="B258" s="749" t="s">
        <v>988</v>
      </c>
      <c r="C258" s="345"/>
      <c r="D258" s="346" t="s">
        <v>316</v>
      </c>
    </row>
    <row r="259" spans="1:38" s="8" customFormat="1" ht="24">
      <c r="A259" s="762"/>
      <c r="B259" s="749" t="s">
        <v>988</v>
      </c>
      <c r="C259" s="768" t="s">
        <v>10</v>
      </c>
      <c r="D259" s="766" t="s">
        <v>2</v>
      </c>
      <c r="E259" s="797" t="s">
        <v>0</v>
      </c>
      <c r="F259" s="335" t="str">
        <f>IF(Analiza!G$83="","",Analiza!G$83)</f>
        <v>Faza oper.</v>
      </c>
      <c r="G259" s="335" t="str">
        <f>IF(Analiza!H$83="","",Analiza!H$83)</f>
        <v>Faza oper.</v>
      </c>
      <c r="H259" s="335" t="str">
        <f>IF(Analiza!I$83="","",Analiza!I$83)</f>
        <v>Faza oper.</v>
      </c>
      <c r="I259" s="335" t="str">
        <f>IF(Analiza!J$83="","",Analiza!J$83)</f>
        <v>Faza oper.</v>
      </c>
      <c r="J259" s="335" t="str">
        <f>IF(Analiza!K$83="","",Analiza!K$83)</f>
        <v>Faza oper.</v>
      </c>
      <c r="K259" s="335" t="str">
        <f>IF(Analiza!L$83="","",Analiza!L$83)</f>
        <v>Faza oper.</v>
      </c>
      <c r="L259" s="335" t="str">
        <f>IF(Analiza!M$83="","",Analiza!M$83)</f>
        <v>Faza oper.</v>
      </c>
      <c r="M259" s="335" t="str">
        <f>IF(Analiza!N$83="","",Analiza!N$83)</f>
        <v>Faza oper.</v>
      </c>
      <c r="N259" s="335" t="str">
        <f>IF(Analiza!O$83="","",Analiza!O$83)</f>
        <v>Faza oper.</v>
      </c>
      <c r="O259" s="335" t="str">
        <f>IF(Analiza!P$83="","",Analiza!P$83)</f>
        <v>Faza oper.</v>
      </c>
      <c r="P259" s="335" t="str">
        <f>IF(Analiza!Q$83="","",Analiza!Q$83)</f>
        <v>Faza oper.</v>
      </c>
      <c r="Q259" s="335" t="str">
        <f>IF(Analiza!R$83="","",Analiza!R$83)</f>
        <v>Faza oper.</v>
      </c>
      <c r="R259" s="335" t="str">
        <f>IF(Analiza!S$83="","",Analiza!S$83)</f>
        <v>Faza oper.</v>
      </c>
      <c r="S259" s="335" t="str">
        <f>IF(Analiza!T$83="","",Analiza!T$83)</f>
        <v>Faza oper.</v>
      </c>
      <c r="T259" s="335" t="str">
        <f>IF(Analiza!U$83="","",Analiza!U$83)</f>
        <v>Faza oper.</v>
      </c>
      <c r="U259" s="335" t="str">
        <f>IF(Analiza!V$83="","",Analiza!V$83)</f>
        <v>Faza oper.</v>
      </c>
      <c r="V259" s="335" t="str">
        <f>IF(Analiza!W$83="","",Analiza!W$83)</f>
        <v>Faza oper.</v>
      </c>
      <c r="W259" s="335" t="str">
        <f>IF(Analiza!X$83="","",Analiza!X$83)</f>
        <v>Faza oper.</v>
      </c>
      <c r="X259" s="335" t="str">
        <f>IF(Analiza!Y$83="","",Analiza!Y$83)</f>
        <v>Faza oper.</v>
      </c>
      <c r="Y259" s="335" t="str">
        <f>IF(Analiza!Z$83="","",Analiza!Z$83)</f>
        <v>Faza oper.</v>
      </c>
      <c r="Z259" s="335" t="str">
        <f>IF(Analiza!AA$83="","",Analiza!AA$83)</f>
        <v>Faza oper.</v>
      </c>
      <c r="AA259" s="335" t="str">
        <f>IF(Analiza!AB$83="","",Analiza!AB$83)</f>
        <v>Faza oper.</v>
      </c>
      <c r="AB259" s="335" t="str">
        <f>IF(Analiza!AC$83="","",Analiza!AC$83)</f>
        <v>Faza oper.</v>
      </c>
      <c r="AC259" s="335" t="str">
        <f>IF(Analiza!AD$83="","",Analiza!AD$83)</f>
        <v>Faza oper.</v>
      </c>
      <c r="AD259" s="335" t="str">
        <f>IF(Analiza!AE$83="","",Analiza!AE$83)</f>
        <v>Faza oper.</v>
      </c>
      <c r="AE259" s="335" t="str">
        <f>IF(Analiza!AF$83="","",Analiza!AF$83)</f>
        <v>Faza oper.</v>
      </c>
      <c r="AF259" s="335" t="str">
        <f>IF(Analiza!AG$83="","",Analiza!AG$83)</f>
        <v>Faza oper.</v>
      </c>
      <c r="AG259" s="335" t="str">
        <f>IF(Analiza!AH$83="","",Analiza!AH$83)</f>
        <v>Faza oper.</v>
      </c>
      <c r="AH259" s="335" t="str">
        <f>IF(Analiza!AI$83="","",Analiza!AI$83)</f>
        <v>Faza oper.</v>
      </c>
      <c r="AI259" s="335" t="str">
        <f>IF(Analiza!AJ$83="","",Analiza!AJ$83)</f>
        <v>Faza oper.</v>
      </c>
    </row>
    <row r="260" spans="1:38" s="8" customFormat="1" ht="16.5" customHeight="1" thickBot="1">
      <c r="A260" s="762"/>
      <c r="B260" s="749" t="s">
        <v>988</v>
      </c>
      <c r="C260" s="769"/>
      <c r="D260" s="767"/>
      <c r="E260" s="798"/>
      <c r="F260" s="657">
        <f>IF(Analiza!G$84="","",Analiza!G$84)</f>
        <v>2021</v>
      </c>
      <c r="G260" s="657">
        <f>IF(Analiza!H$84="","",Analiza!H$84)</f>
        <v>2022</v>
      </c>
      <c r="H260" s="657">
        <f>IF(Analiza!I$84="","",Analiza!I$84)</f>
        <v>2023</v>
      </c>
      <c r="I260" s="657">
        <f>IF(Analiza!J$84="","",Analiza!J$84)</f>
        <v>2024</v>
      </c>
      <c r="J260" s="657">
        <f>IF(Analiza!K$84="","",Analiza!K$84)</f>
        <v>2025</v>
      </c>
      <c r="K260" s="657">
        <f>IF(Analiza!L$84="","",Analiza!L$84)</f>
        <v>2026</v>
      </c>
      <c r="L260" s="657">
        <f>IF(Analiza!M$84="","",Analiza!M$84)</f>
        <v>2027</v>
      </c>
      <c r="M260" s="657">
        <f>IF(Analiza!N$84="","",Analiza!N$84)</f>
        <v>2028</v>
      </c>
      <c r="N260" s="657">
        <f>IF(Analiza!O$84="","",Analiza!O$84)</f>
        <v>2029</v>
      </c>
      <c r="O260" s="657">
        <f>IF(Analiza!P$84="","",Analiza!P$84)</f>
        <v>2030</v>
      </c>
      <c r="P260" s="657">
        <f>IF(Analiza!Q$84="","",Analiza!Q$84)</f>
        <v>2031</v>
      </c>
      <c r="Q260" s="657">
        <f>IF(Analiza!R$84="","",Analiza!R$84)</f>
        <v>2032</v>
      </c>
      <c r="R260" s="657">
        <f>IF(Analiza!S$84="","",Analiza!S$84)</f>
        <v>2033</v>
      </c>
      <c r="S260" s="657">
        <f>IF(Analiza!T$84="","",Analiza!T$84)</f>
        <v>2034</v>
      </c>
      <c r="T260" s="657">
        <f>IF(Analiza!U$84="","",Analiza!U$84)</f>
        <v>2035</v>
      </c>
      <c r="U260" s="657">
        <f>IF(Analiza!V$84="","",Analiza!V$84)</f>
        <v>2036</v>
      </c>
      <c r="V260" s="657">
        <f>IF(Analiza!W$84="","",Analiza!W$84)</f>
        <v>2037</v>
      </c>
      <c r="W260" s="657">
        <f>IF(Analiza!X$84="","",Analiza!X$84)</f>
        <v>2038</v>
      </c>
      <c r="X260" s="657">
        <f>IF(Analiza!Y$84="","",Analiza!Y$84)</f>
        <v>2039</v>
      </c>
      <c r="Y260" s="657">
        <f>IF(Analiza!Z$84="","",Analiza!Z$84)</f>
        <v>2040</v>
      </c>
      <c r="Z260" s="657">
        <f>IF(Analiza!AA$84="","",Analiza!AA$84)</f>
        <v>2041</v>
      </c>
      <c r="AA260" s="657">
        <f>IF(Analiza!AB$84="","",Analiza!AB$84)</f>
        <v>2042</v>
      </c>
      <c r="AB260" s="657">
        <f>IF(Analiza!AC$84="","",Analiza!AC$84)</f>
        <v>2043</v>
      </c>
      <c r="AC260" s="657">
        <f>IF(Analiza!AD$84="","",Analiza!AD$84)</f>
        <v>2044</v>
      </c>
      <c r="AD260" s="657">
        <f>IF(Analiza!AE$84="","",Analiza!AE$84)</f>
        <v>2045</v>
      </c>
      <c r="AE260" s="657">
        <f>IF(Analiza!AF$84="","",Analiza!AF$84)</f>
        <v>2046</v>
      </c>
      <c r="AF260" s="657">
        <f>IF(Analiza!AG$84="","",Analiza!AG$84)</f>
        <v>2047</v>
      </c>
      <c r="AG260" s="657">
        <f>IF(Analiza!AH$84="","",Analiza!AH$84)</f>
        <v>2048</v>
      </c>
      <c r="AH260" s="657">
        <f>IF(Analiza!AI$84="","",Analiza!AI$84)</f>
        <v>2049</v>
      </c>
      <c r="AI260" s="657">
        <f>IF(Analiza!AJ$84="","",Analiza!AJ$84)</f>
        <v>2050</v>
      </c>
    </row>
    <row r="261" spans="1:38" ht="24.75" thickBot="1">
      <c r="A261" s="762"/>
      <c r="B261" s="749" t="s">
        <v>988</v>
      </c>
      <c r="C261" s="746">
        <v>0</v>
      </c>
      <c r="D261" s="4" t="s">
        <v>572</v>
      </c>
      <c r="E261" s="706" t="s">
        <v>1</v>
      </c>
      <c r="F261" s="593"/>
      <c r="G261" s="707"/>
      <c r="H261" s="123"/>
      <c r="I261" s="123"/>
      <c r="J261" s="123"/>
      <c r="K261" s="123"/>
      <c r="L261" s="123"/>
      <c r="M261" s="123"/>
      <c r="N261" s="123"/>
      <c r="O261" s="123"/>
      <c r="P261" s="123"/>
      <c r="Q261" s="123"/>
      <c r="R261" s="123"/>
      <c r="S261" s="123"/>
      <c r="T261" s="123"/>
      <c r="U261" s="123"/>
      <c r="V261" s="123"/>
      <c r="W261" s="123"/>
      <c r="X261" s="123"/>
      <c r="Y261" s="123"/>
      <c r="Z261" s="123"/>
      <c r="AA261" s="123"/>
      <c r="AB261" s="123"/>
      <c r="AC261" s="123"/>
      <c r="AD261" s="123"/>
      <c r="AE261" s="123"/>
      <c r="AF261" s="123"/>
      <c r="AG261" s="123"/>
      <c r="AH261" s="123"/>
      <c r="AI261" s="123"/>
    </row>
    <row r="262" spans="1:38" ht="24.75" thickBot="1">
      <c r="A262" s="762"/>
      <c r="B262" s="749" t="s">
        <v>988</v>
      </c>
      <c r="C262" s="747">
        <v>1</v>
      </c>
      <c r="D262" s="708" t="s">
        <v>24</v>
      </c>
      <c r="E262" s="709" t="s">
        <v>1</v>
      </c>
      <c r="F262" s="710"/>
      <c r="G262" s="711"/>
      <c r="H262" s="711"/>
      <c r="I262" s="711"/>
      <c r="J262" s="711"/>
      <c r="K262" s="711"/>
      <c r="L262" s="711"/>
      <c r="M262" s="711"/>
      <c r="N262" s="711"/>
      <c r="O262" s="711"/>
      <c r="P262" s="711"/>
      <c r="Q262" s="711"/>
      <c r="R262" s="711"/>
      <c r="S262" s="711"/>
      <c r="T262" s="711"/>
      <c r="U262" s="711"/>
      <c r="V262" s="711"/>
      <c r="W262" s="711"/>
      <c r="X262" s="711"/>
      <c r="Y262" s="711"/>
      <c r="Z262" s="711"/>
      <c r="AA262" s="711"/>
      <c r="AB262" s="711"/>
      <c r="AC262" s="711"/>
      <c r="AD262" s="711"/>
      <c r="AE262" s="711"/>
      <c r="AF262" s="711"/>
      <c r="AG262" s="711"/>
      <c r="AH262" s="711"/>
      <c r="AI262" s="711"/>
    </row>
    <row r="263" spans="1:38" s="18" customFormat="1" ht="24">
      <c r="A263" s="762"/>
      <c r="B263" s="749" t="s">
        <v>988</v>
      </c>
      <c r="C263" s="732" t="s">
        <v>15</v>
      </c>
      <c r="D263" s="23" t="s">
        <v>580</v>
      </c>
      <c r="E263" s="689" t="s">
        <v>1</v>
      </c>
      <c r="F263" s="594"/>
      <c r="G263" s="595"/>
      <c r="H263" s="595"/>
      <c r="I263" s="595"/>
      <c r="J263" s="595"/>
      <c r="K263" s="595"/>
      <c r="L263" s="595"/>
      <c r="M263" s="595"/>
      <c r="N263" s="595"/>
      <c r="O263" s="595"/>
      <c r="P263" s="595"/>
      <c r="Q263" s="595"/>
      <c r="R263" s="595"/>
      <c r="S263" s="595"/>
      <c r="T263" s="595"/>
      <c r="U263" s="595"/>
      <c r="V263" s="595"/>
      <c r="W263" s="595"/>
      <c r="X263" s="595"/>
      <c r="Y263" s="595"/>
      <c r="Z263" s="595"/>
      <c r="AA263" s="595"/>
      <c r="AB263" s="595"/>
      <c r="AC263" s="595"/>
      <c r="AD263" s="595"/>
      <c r="AE263" s="595"/>
      <c r="AF263" s="595"/>
      <c r="AG263" s="595"/>
      <c r="AH263" s="595"/>
      <c r="AI263" s="596"/>
    </row>
    <row r="264" spans="1:38" s="18" customFormat="1" ht="24">
      <c r="A264" s="762"/>
      <c r="B264" s="749" t="s">
        <v>988</v>
      </c>
      <c r="C264" s="732" t="s">
        <v>16</v>
      </c>
      <c r="D264" s="23" t="s">
        <v>573</v>
      </c>
      <c r="E264" s="689" t="s">
        <v>1</v>
      </c>
      <c r="F264" s="597"/>
      <c r="G264" s="598"/>
      <c r="H264" s="598"/>
      <c r="I264" s="598"/>
      <c r="J264" s="598"/>
      <c r="K264" s="598"/>
      <c r="L264" s="598"/>
      <c r="M264" s="598"/>
      <c r="N264" s="598"/>
      <c r="O264" s="598"/>
      <c r="P264" s="598"/>
      <c r="Q264" s="598"/>
      <c r="R264" s="598"/>
      <c r="S264" s="598"/>
      <c r="T264" s="598"/>
      <c r="U264" s="598"/>
      <c r="V264" s="598"/>
      <c r="W264" s="598"/>
      <c r="X264" s="598"/>
      <c r="Y264" s="598"/>
      <c r="Z264" s="598"/>
      <c r="AA264" s="598"/>
      <c r="AB264" s="598"/>
      <c r="AC264" s="598"/>
      <c r="AD264" s="598"/>
      <c r="AE264" s="598"/>
      <c r="AF264" s="598"/>
      <c r="AG264" s="598"/>
      <c r="AH264" s="598"/>
      <c r="AI264" s="599"/>
    </row>
    <row r="265" spans="1:38" s="18" customFormat="1" ht="34.5" thickBot="1">
      <c r="A265" s="762"/>
      <c r="B265" s="749" t="s">
        <v>988</v>
      </c>
      <c r="C265" s="736" t="s">
        <v>17</v>
      </c>
      <c r="D265" s="25" t="s">
        <v>1018</v>
      </c>
      <c r="E265" s="712" t="s">
        <v>1</v>
      </c>
      <c r="F265" s="600"/>
      <c r="G265" s="601"/>
      <c r="H265" s="601"/>
      <c r="I265" s="601"/>
      <c r="J265" s="601"/>
      <c r="K265" s="601"/>
      <c r="L265" s="601"/>
      <c r="M265" s="601"/>
      <c r="N265" s="601"/>
      <c r="O265" s="601"/>
      <c r="P265" s="601"/>
      <c r="Q265" s="601"/>
      <c r="R265" s="601"/>
      <c r="S265" s="601"/>
      <c r="T265" s="601"/>
      <c r="U265" s="601"/>
      <c r="V265" s="601"/>
      <c r="W265" s="601"/>
      <c r="X265" s="601"/>
      <c r="Y265" s="601"/>
      <c r="Z265" s="601"/>
      <c r="AA265" s="601"/>
      <c r="AB265" s="601"/>
      <c r="AC265" s="601"/>
      <c r="AD265" s="601"/>
      <c r="AE265" s="601"/>
      <c r="AF265" s="601"/>
      <c r="AG265" s="601"/>
      <c r="AH265" s="601"/>
      <c r="AI265" s="602"/>
    </row>
    <row r="266" spans="1:38" s="18" customFormat="1" ht="24.75" thickBot="1">
      <c r="A266" s="762"/>
      <c r="B266" s="749" t="s">
        <v>988</v>
      </c>
      <c r="C266" s="747">
        <v>2</v>
      </c>
      <c r="D266" s="708" t="s">
        <v>28</v>
      </c>
      <c r="E266" s="709" t="s">
        <v>1</v>
      </c>
      <c r="F266" s="710"/>
      <c r="G266" s="710"/>
      <c r="H266" s="710"/>
      <c r="I266" s="710"/>
      <c r="J266" s="710"/>
      <c r="K266" s="710"/>
      <c r="L266" s="710"/>
      <c r="M266" s="710"/>
      <c r="N266" s="710"/>
      <c r="O266" s="710"/>
      <c r="P266" s="710"/>
      <c r="Q266" s="710"/>
      <c r="R266" s="710"/>
      <c r="S266" s="710"/>
      <c r="T266" s="710"/>
      <c r="U266" s="710"/>
      <c r="V266" s="710"/>
      <c r="W266" s="710"/>
      <c r="X266" s="710"/>
      <c r="Y266" s="710"/>
      <c r="Z266" s="710"/>
      <c r="AA266" s="710"/>
      <c r="AB266" s="710"/>
      <c r="AC266" s="710"/>
      <c r="AD266" s="710"/>
      <c r="AE266" s="710"/>
      <c r="AF266" s="710"/>
      <c r="AG266" s="710"/>
      <c r="AH266" s="710"/>
      <c r="AI266" s="710"/>
    </row>
    <row r="267" spans="1:38" s="18" customFormat="1" ht="24">
      <c r="A267" s="762"/>
      <c r="B267" s="749" t="s">
        <v>988</v>
      </c>
      <c r="C267" s="732" t="s">
        <v>40</v>
      </c>
      <c r="D267" s="23" t="s">
        <v>574</v>
      </c>
      <c r="E267" s="689" t="s">
        <v>1</v>
      </c>
      <c r="F267" s="594"/>
      <c r="G267" s="595"/>
      <c r="H267" s="595"/>
      <c r="I267" s="595"/>
      <c r="J267" s="595"/>
      <c r="K267" s="595"/>
      <c r="L267" s="595"/>
      <c r="M267" s="595"/>
      <c r="N267" s="595"/>
      <c r="O267" s="595"/>
      <c r="P267" s="595"/>
      <c r="Q267" s="595"/>
      <c r="R267" s="595"/>
      <c r="S267" s="595"/>
      <c r="T267" s="595"/>
      <c r="U267" s="595"/>
      <c r="V267" s="595"/>
      <c r="W267" s="595"/>
      <c r="X267" s="595"/>
      <c r="Y267" s="595"/>
      <c r="Z267" s="595"/>
      <c r="AA267" s="595"/>
      <c r="AB267" s="595"/>
      <c r="AC267" s="595"/>
      <c r="AD267" s="595"/>
      <c r="AE267" s="595"/>
      <c r="AF267" s="595"/>
      <c r="AG267" s="595"/>
      <c r="AH267" s="595"/>
      <c r="AI267" s="596"/>
    </row>
    <row r="268" spans="1:38" s="18" customFormat="1" ht="24.75" thickBot="1">
      <c r="A268" s="763"/>
      <c r="B268" s="749" t="s">
        <v>988</v>
      </c>
      <c r="C268" s="736" t="s">
        <v>41</v>
      </c>
      <c r="D268" s="25" t="s">
        <v>575</v>
      </c>
      <c r="E268" s="712" t="s">
        <v>1</v>
      </c>
      <c r="F268" s="600"/>
      <c r="G268" s="601"/>
      <c r="H268" s="601"/>
      <c r="I268" s="601"/>
      <c r="J268" s="601"/>
      <c r="K268" s="601"/>
      <c r="L268" s="601"/>
      <c r="M268" s="601"/>
      <c r="N268" s="601"/>
      <c r="O268" s="601"/>
      <c r="P268" s="601"/>
      <c r="Q268" s="601"/>
      <c r="R268" s="601"/>
      <c r="S268" s="601"/>
      <c r="T268" s="601"/>
      <c r="U268" s="601"/>
      <c r="V268" s="601"/>
      <c r="W268" s="601"/>
      <c r="X268" s="601"/>
      <c r="Y268" s="601"/>
      <c r="Z268" s="601"/>
      <c r="AA268" s="601"/>
      <c r="AB268" s="601"/>
      <c r="AC268" s="601"/>
      <c r="AD268" s="601"/>
      <c r="AE268" s="601"/>
      <c r="AF268" s="601"/>
      <c r="AG268" s="601"/>
      <c r="AH268" s="601"/>
      <c r="AI268" s="602"/>
    </row>
    <row r="269" spans="1:38" s="328" customFormat="1" ht="24.75" thickBot="1">
      <c r="A269" s="705" t="s">
        <v>321</v>
      </c>
      <c r="B269" s="749" t="s">
        <v>988</v>
      </c>
      <c r="C269" s="327" t="s">
        <v>322</v>
      </c>
      <c r="D269" s="328" t="s">
        <v>321</v>
      </c>
      <c r="J269" s="349"/>
    </row>
    <row r="270" spans="1:38" ht="24.75" thickBot="1">
      <c r="A270" s="761" t="s">
        <v>1020</v>
      </c>
      <c r="B270" s="749" t="s">
        <v>988</v>
      </c>
      <c r="C270" s="732">
        <v>1</v>
      </c>
      <c r="D270" s="611" t="s">
        <v>985</v>
      </c>
      <c r="E270" s="773"/>
      <c r="F270" s="774"/>
      <c r="G270" s="774"/>
      <c r="H270" s="774"/>
      <c r="I270" s="774"/>
      <c r="J270" s="774"/>
      <c r="K270" s="774"/>
      <c r="L270" s="774"/>
      <c r="M270" s="774"/>
      <c r="N270" s="774"/>
      <c r="O270" s="774"/>
      <c r="P270" s="774"/>
      <c r="Q270" s="774"/>
      <c r="R270" s="774"/>
      <c r="S270" s="774"/>
      <c r="T270" s="775"/>
      <c r="AG270" s="417"/>
      <c r="AH270" s="417"/>
      <c r="AI270" s="417"/>
      <c r="AJ270" s="417"/>
      <c r="AK270" s="417"/>
      <c r="AL270" s="417"/>
    </row>
    <row r="271" spans="1:38" s="8" customFormat="1" ht="24">
      <c r="A271" s="762"/>
      <c r="B271" s="749" t="s">
        <v>988</v>
      </c>
      <c r="C271" s="768" t="s">
        <v>10</v>
      </c>
      <c r="D271" s="766" t="s">
        <v>2</v>
      </c>
      <c r="E271" s="797" t="s">
        <v>0</v>
      </c>
      <c r="F271" s="335" t="str">
        <f>IF(Analiza!G$83="","",Analiza!G$83)</f>
        <v>Faza oper.</v>
      </c>
      <c r="G271" s="335" t="str">
        <f>IF(Analiza!H$83="","",Analiza!H$83)</f>
        <v>Faza oper.</v>
      </c>
      <c r="H271" s="335" t="str">
        <f>IF(Analiza!I$83="","",Analiza!I$83)</f>
        <v>Faza oper.</v>
      </c>
      <c r="I271" s="335" t="str">
        <f>IF(Analiza!J$83="","",Analiza!J$83)</f>
        <v>Faza oper.</v>
      </c>
      <c r="J271" s="335" t="str">
        <f>IF(Analiza!K$83="","",Analiza!K$83)</f>
        <v>Faza oper.</v>
      </c>
      <c r="K271" s="335" t="str">
        <f>IF(Analiza!L$83="","",Analiza!L$83)</f>
        <v>Faza oper.</v>
      </c>
      <c r="L271" s="335" t="str">
        <f>IF(Analiza!M$83="","",Analiza!M$83)</f>
        <v>Faza oper.</v>
      </c>
      <c r="M271" s="335" t="str">
        <f>IF(Analiza!N$83="","",Analiza!N$83)</f>
        <v>Faza oper.</v>
      </c>
      <c r="N271" s="335" t="str">
        <f>IF(Analiza!O$83="","",Analiza!O$83)</f>
        <v>Faza oper.</v>
      </c>
      <c r="O271" s="335" t="str">
        <f>IF(Analiza!P$83="","",Analiza!P$83)</f>
        <v>Faza oper.</v>
      </c>
      <c r="P271" s="335" t="str">
        <f>IF(Analiza!Q$83="","",Analiza!Q$83)</f>
        <v>Faza oper.</v>
      </c>
      <c r="Q271" s="335" t="str">
        <f>IF(Analiza!R$83="","",Analiza!R$83)</f>
        <v>Faza oper.</v>
      </c>
      <c r="R271" s="335" t="str">
        <f>IF(Analiza!S$83="","",Analiza!S$83)</f>
        <v>Faza oper.</v>
      </c>
      <c r="S271" s="335" t="str">
        <f>IF(Analiza!T$83="","",Analiza!T$83)</f>
        <v>Faza oper.</v>
      </c>
      <c r="T271" s="335" t="str">
        <f>IF(Analiza!U$83="","",Analiza!U$83)</f>
        <v>Faza oper.</v>
      </c>
      <c r="U271" s="335" t="str">
        <f>IF(Analiza!V$83="","",Analiza!V$83)</f>
        <v>Faza oper.</v>
      </c>
      <c r="V271" s="335" t="str">
        <f>IF(Analiza!W$83="","",Analiza!W$83)</f>
        <v>Faza oper.</v>
      </c>
      <c r="W271" s="335" t="str">
        <f>IF(Analiza!X$83="","",Analiza!X$83)</f>
        <v>Faza oper.</v>
      </c>
      <c r="X271" s="335" t="str">
        <f>IF(Analiza!Y$83="","",Analiza!Y$83)</f>
        <v>Faza oper.</v>
      </c>
      <c r="Y271" s="335" t="str">
        <f>IF(Analiza!Z$83="","",Analiza!Z$83)</f>
        <v>Faza oper.</v>
      </c>
      <c r="Z271" s="335" t="str">
        <f>IF(Analiza!AA$83="","",Analiza!AA$83)</f>
        <v>Faza oper.</v>
      </c>
      <c r="AA271" s="335" t="str">
        <f>IF(Analiza!AB$83="","",Analiza!AB$83)</f>
        <v>Faza oper.</v>
      </c>
      <c r="AB271" s="335" t="str">
        <f>IF(Analiza!AC$83="","",Analiza!AC$83)</f>
        <v>Faza oper.</v>
      </c>
      <c r="AC271" s="335" t="str">
        <f>IF(Analiza!AD$83="","",Analiza!AD$83)</f>
        <v>Faza oper.</v>
      </c>
      <c r="AD271" s="335" t="str">
        <f>IF(Analiza!AE$83="","",Analiza!AE$83)</f>
        <v>Faza oper.</v>
      </c>
      <c r="AE271" s="335" t="str">
        <f>IF(Analiza!AF$83="","",Analiza!AF$83)</f>
        <v>Faza oper.</v>
      </c>
      <c r="AF271" s="335" t="str">
        <f>IF(Analiza!AG$83="","",Analiza!AG$83)</f>
        <v>Faza oper.</v>
      </c>
      <c r="AG271" s="335" t="str">
        <f>IF(Analiza!AH$83="","",Analiza!AH$83)</f>
        <v>Faza oper.</v>
      </c>
      <c r="AH271" s="335" t="str">
        <f>IF(Analiza!AI$83="","",Analiza!AI$83)</f>
        <v>Faza oper.</v>
      </c>
      <c r="AI271" s="335" t="str">
        <f>IF(Analiza!AJ$83="","",Analiza!AJ$83)</f>
        <v>Faza oper.</v>
      </c>
    </row>
    <row r="272" spans="1:38" s="8" customFormat="1" ht="15.75" customHeight="1">
      <c r="A272" s="762"/>
      <c r="B272" s="749" t="s">
        <v>988</v>
      </c>
      <c r="C272" s="769"/>
      <c r="D272" s="767"/>
      <c r="E272" s="798"/>
      <c r="F272" s="657">
        <f>IF(Analiza!G$84="","",Analiza!G$84)</f>
        <v>2021</v>
      </c>
      <c r="G272" s="657">
        <f>IF(Analiza!H$84="","",Analiza!H$84)</f>
        <v>2022</v>
      </c>
      <c r="H272" s="657">
        <f>IF(Analiza!I$84="","",Analiza!I$84)</f>
        <v>2023</v>
      </c>
      <c r="I272" s="657">
        <f>IF(Analiza!J$84="","",Analiza!J$84)</f>
        <v>2024</v>
      </c>
      <c r="J272" s="657">
        <f>IF(Analiza!K$84="","",Analiza!K$84)</f>
        <v>2025</v>
      </c>
      <c r="K272" s="657">
        <f>IF(Analiza!L$84="","",Analiza!L$84)</f>
        <v>2026</v>
      </c>
      <c r="L272" s="657">
        <f>IF(Analiza!M$84="","",Analiza!M$84)</f>
        <v>2027</v>
      </c>
      <c r="M272" s="657">
        <f>IF(Analiza!N$84="","",Analiza!N$84)</f>
        <v>2028</v>
      </c>
      <c r="N272" s="657">
        <f>IF(Analiza!O$84="","",Analiza!O$84)</f>
        <v>2029</v>
      </c>
      <c r="O272" s="657">
        <f>IF(Analiza!P$84="","",Analiza!P$84)</f>
        <v>2030</v>
      </c>
      <c r="P272" s="657">
        <f>IF(Analiza!Q$84="","",Analiza!Q$84)</f>
        <v>2031</v>
      </c>
      <c r="Q272" s="657">
        <f>IF(Analiza!R$84="","",Analiza!R$84)</f>
        <v>2032</v>
      </c>
      <c r="R272" s="657">
        <f>IF(Analiza!S$84="","",Analiza!S$84)</f>
        <v>2033</v>
      </c>
      <c r="S272" s="657">
        <f>IF(Analiza!T$84="","",Analiza!T$84)</f>
        <v>2034</v>
      </c>
      <c r="T272" s="657">
        <f>IF(Analiza!U$84="","",Analiza!U$84)</f>
        <v>2035</v>
      </c>
      <c r="U272" s="657">
        <f>IF(Analiza!V$84="","",Analiza!V$84)</f>
        <v>2036</v>
      </c>
      <c r="V272" s="657">
        <f>IF(Analiza!W$84="","",Analiza!W$84)</f>
        <v>2037</v>
      </c>
      <c r="W272" s="657">
        <f>IF(Analiza!X$84="","",Analiza!X$84)</f>
        <v>2038</v>
      </c>
      <c r="X272" s="657">
        <f>IF(Analiza!Y$84="","",Analiza!Y$84)</f>
        <v>2039</v>
      </c>
      <c r="Y272" s="657">
        <f>IF(Analiza!Z$84="","",Analiza!Z$84)</f>
        <v>2040</v>
      </c>
      <c r="Z272" s="657">
        <f>IF(Analiza!AA$84="","",Analiza!AA$84)</f>
        <v>2041</v>
      </c>
      <c r="AA272" s="657">
        <f>IF(Analiza!AB$84="","",Analiza!AB$84)</f>
        <v>2042</v>
      </c>
      <c r="AB272" s="657">
        <f>IF(Analiza!AC$84="","",Analiza!AC$84)</f>
        <v>2043</v>
      </c>
      <c r="AC272" s="657">
        <f>IF(Analiza!AD$84="","",Analiza!AD$84)</f>
        <v>2044</v>
      </c>
      <c r="AD272" s="657">
        <f>IF(Analiza!AE$84="","",Analiza!AE$84)</f>
        <v>2045</v>
      </c>
      <c r="AE272" s="657">
        <f>IF(Analiza!AF$84="","",Analiza!AF$84)</f>
        <v>2046</v>
      </c>
      <c r="AF272" s="657">
        <f>IF(Analiza!AG$84="","",Analiza!AG$84)</f>
        <v>2047</v>
      </c>
      <c r="AG272" s="657">
        <f>IF(Analiza!AH$84="","",Analiza!AH$84)</f>
        <v>2048</v>
      </c>
      <c r="AH272" s="657">
        <f>IF(Analiza!AI$84="","",Analiza!AI$84)</f>
        <v>2049</v>
      </c>
      <c r="AI272" s="657">
        <f>IF(Analiza!AJ$84="","",Analiza!AJ$84)</f>
        <v>2050</v>
      </c>
    </row>
    <row r="273" spans="1:42" s="18" customFormat="1" ht="24.75" thickBot="1">
      <c r="A273" s="762"/>
      <c r="B273" s="749" t="s">
        <v>988</v>
      </c>
      <c r="C273" s="748" t="s">
        <v>122</v>
      </c>
      <c r="D273" s="713" t="s">
        <v>351</v>
      </c>
      <c r="E273" s="714" t="s">
        <v>1</v>
      </c>
      <c r="F273" s="715"/>
      <c r="G273" s="715"/>
      <c r="H273" s="715"/>
      <c r="I273" s="715"/>
      <c r="J273" s="715"/>
      <c r="K273" s="715"/>
      <c r="L273" s="715"/>
      <c r="M273" s="715"/>
      <c r="N273" s="715"/>
      <c r="O273" s="715"/>
      <c r="P273" s="715"/>
      <c r="Q273" s="715"/>
      <c r="R273" s="715"/>
      <c r="S273" s="715"/>
      <c r="T273" s="715"/>
      <c r="U273" s="715"/>
      <c r="V273" s="715"/>
      <c r="W273" s="715"/>
      <c r="X273" s="715"/>
      <c r="Y273" s="715"/>
      <c r="Z273" s="715"/>
      <c r="AA273" s="715"/>
      <c r="AB273" s="715"/>
      <c r="AC273" s="715"/>
      <c r="AD273" s="715"/>
      <c r="AE273" s="715"/>
      <c r="AF273" s="715"/>
      <c r="AG273" s="715"/>
      <c r="AH273" s="715"/>
      <c r="AI273" s="715"/>
    </row>
    <row r="274" spans="1:42" ht="24">
      <c r="A274" s="762"/>
      <c r="B274" s="749" t="s">
        <v>988</v>
      </c>
      <c r="C274" s="732" t="s">
        <v>144</v>
      </c>
      <c r="D274" s="23" t="str">
        <f>IF($E$4="","",VLOOKUP($E$4,Analiza!$B$556:$M$629,4,FALSE))</f>
        <v>Oszczędność wody i energii (inna niż wykazana w analizie finansowej)</v>
      </c>
      <c r="E274" s="689" t="str">
        <f>IF(D274="Nie dotyczy","","zł/rok")</f>
        <v>zł/rok</v>
      </c>
      <c r="F274" s="566"/>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8"/>
      <c r="AJ274" s="6"/>
      <c r="AK274" s="6"/>
      <c r="AL274" s="7"/>
      <c r="AP274" s="9"/>
    </row>
    <row r="275" spans="1:42" ht="24">
      <c r="A275" s="762"/>
      <c r="B275" s="749" t="s">
        <v>988</v>
      </c>
      <c r="C275" s="732" t="s">
        <v>153</v>
      </c>
      <c r="D275" s="23" t="str">
        <f>IF($E$4="","",VLOOKUP($E$4,Analiza!$B$556:$M$629,5,FALSE))</f>
        <v>Obniżenie kosztu jednostkowego dostarczania wody lub odprowadzania ścieków dla użytkowników (opłat z tego tytułu)</v>
      </c>
      <c r="E275" s="689" t="str">
        <f t="shared" ref="E275:E283" si="25">IF(D275="Nie dotyczy","","zł/rok")</f>
        <v>zł/rok</v>
      </c>
      <c r="F275" s="569"/>
      <c r="G275" s="570"/>
      <c r="H275" s="570"/>
      <c r="I275" s="570"/>
      <c r="J275" s="570"/>
      <c r="K275" s="570"/>
      <c r="L275" s="570"/>
      <c r="M275" s="570"/>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1"/>
      <c r="AJ275" s="6"/>
      <c r="AK275" s="6"/>
      <c r="AL275" s="7"/>
      <c r="AP275" s="9"/>
    </row>
    <row r="276" spans="1:42" ht="24">
      <c r="A276" s="762"/>
      <c r="B276" s="749" t="s">
        <v>988</v>
      </c>
      <c r="C276" s="732" t="s">
        <v>362</v>
      </c>
      <c r="D276" s="23" t="str">
        <f>IF($E$4="","",VLOOKUP($E$4,Analiza!$B$556:$M$629,6,FALSE))</f>
        <v>Poprawa jakości życia (zmniejszenie zachorowań na choroby gastryczne)</v>
      </c>
      <c r="E276" s="689" t="str">
        <f t="shared" si="25"/>
        <v>zł/rok</v>
      </c>
      <c r="F276" s="569"/>
      <c r="G276" s="570"/>
      <c r="H276" s="570"/>
      <c r="I276" s="570"/>
      <c r="J276" s="570"/>
      <c r="K276" s="570"/>
      <c r="L276" s="570"/>
      <c r="M276" s="570"/>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1"/>
      <c r="AJ276" s="6"/>
      <c r="AK276" s="6"/>
      <c r="AL276" s="7"/>
      <c r="AP276" s="9"/>
    </row>
    <row r="277" spans="1:42" ht="24">
      <c r="A277" s="762"/>
      <c r="B277" s="749" t="s">
        <v>988</v>
      </c>
      <c r="C277" s="732" t="s">
        <v>363</v>
      </c>
      <c r="D277" s="23" t="str">
        <f>IF($E$4="","",VLOOKUP($E$4,Analiza!$B$556:$M$629,7,FALSE))</f>
        <v>Zmniejszenie emisji gazów cieplarnianych (tj. CO2, CH4)</v>
      </c>
      <c r="E277" s="689" t="str">
        <f t="shared" si="25"/>
        <v>zł/rok</v>
      </c>
      <c r="F277" s="569"/>
      <c r="G277" s="570"/>
      <c r="H277" s="570"/>
      <c r="I277" s="570"/>
      <c r="J277" s="570"/>
      <c r="K277" s="570"/>
      <c r="L277" s="570"/>
      <c r="M277" s="570"/>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1"/>
      <c r="AJ277" s="6"/>
      <c r="AK277" s="6"/>
      <c r="AL277" s="7"/>
      <c r="AP277" s="9"/>
    </row>
    <row r="278" spans="1:42" ht="24">
      <c r="A278" s="762"/>
      <c r="B278" s="749" t="s">
        <v>988</v>
      </c>
      <c r="C278" s="732" t="s">
        <v>364</v>
      </c>
      <c r="D278" s="23" t="str">
        <f>IF($E$4="","",VLOOKUP($E$4,Analiza!$B$556:$M$629,8,FALSE))</f>
        <v>Zmniejszenie emisji gazów innych niż cieplarniane</v>
      </c>
      <c r="E278" s="689" t="str">
        <f t="shared" si="25"/>
        <v>zł/rok</v>
      </c>
      <c r="F278" s="569"/>
      <c r="G278" s="570"/>
      <c r="H278" s="570"/>
      <c r="I278" s="570"/>
      <c r="J278" s="570"/>
      <c r="K278" s="570"/>
      <c r="L278" s="570"/>
      <c r="M278" s="570"/>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1"/>
      <c r="AJ278" s="6"/>
      <c r="AK278" s="6"/>
      <c r="AL278" s="7"/>
      <c r="AP278" s="9"/>
    </row>
    <row r="279" spans="1:42" ht="24">
      <c r="A279" s="762"/>
      <c r="B279" s="749" t="s">
        <v>988</v>
      </c>
      <c r="C279" s="732" t="s">
        <v>365</v>
      </c>
      <c r="D279" s="23" t="str">
        <f>IF($E$4="","",VLOOKUP($E$4,Analiza!$B$556:$M$629,9,FALSE))</f>
        <v>Zmniejszenie uciążliwości i nieprzyjemnych zapachów</v>
      </c>
      <c r="E279" s="689" t="str">
        <f t="shared" si="25"/>
        <v>zł/rok</v>
      </c>
      <c r="F279" s="569"/>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1"/>
      <c r="AJ279" s="6"/>
      <c r="AK279" s="6"/>
      <c r="AL279" s="7"/>
      <c r="AP279" s="9"/>
    </row>
    <row r="280" spans="1:42" ht="24.75" thickBot="1">
      <c r="A280" s="762"/>
      <c r="B280" s="749" t="s">
        <v>988</v>
      </c>
      <c r="C280" s="732" t="s">
        <v>366</v>
      </c>
      <c r="D280" s="23" t="str">
        <f>IF($E$4="","",VLOOKUP($E$4,Analiza!$B$556:$M$629,10,FALSE))</f>
        <v>Nie dotyczy</v>
      </c>
      <c r="E280" s="689" t="str">
        <f>IF(D280="Nie dotyczy","","EPC")</f>
        <v/>
      </c>
      <c r="F280" s="580"/>
      <c r="G280" s="578"/>
      <c r="H280" s="578"/>
      <c r="I280" s="578"/>
      <c r="J280" s="578"/>
      <c r="K280" s="578"/>
      <c r="L280" s="578"/>
      <c r="M280" s="578"/>
      <c r="N280" s="578"/>
      <c r="O280" s="578"/>
      <c r="P280" s="578"/>
      <c r="Q280" s="578"/>
      <c r="R280" s="578"/>
      <c r="S280" s="578"/>
      <c r="T280" s="578"/>
      <c r="U280" s="578"/>
      <c r="V280" s="578"/>
      <c r="W280" s="578"/>
      <c r="X280" s="578"/>
      <c r="Y280" s="578"/>
      <c r="Z280" s="578"/>
      <c r="AA280" s="578"/>
      <c r="AB280" s="578"/>
      <c r="AC280" s="578"/>
      <c r="AD280" s="578"/>
      <c r="AE280" s="578"/>
      <c r="AF280" s="578"/>
      <c r="AG280" s="578"/>
      <c r="AH280" s="578"/>
      <c r="AI280" s="579"/>
      <c r="AJ280" s="6"/>
      <c r="AK280" s="6"/>
      <c r="AL280" s="7"/>
      <c r="AP280" s="9"/>
    </row>
    <row r="281" spans="1:42" s="275" customFormat="1" ht="24.75" thickBot="1">
      <c r="A281" s="762"/>
      <c r="B281" s="749" t="s">
        <v>988</v>
      </c>
      <c r="C281" s="748" t="s">
        <v>110</v>
      </c>
      <c r="D281" s="713" t="s">
        <v>350</v>
      </c>
      <c r="E281" s="714" t="s">
        <v>1</v>
      </c>
      <c r="F281" s="716"/>
      <c r="G281" s="716"/>
      <c r="H281" s="716"/>
      <c r="I281" s="716"/>
      <c r="J281" s="716"/>
      <c r="K281" s="716"/>
      <c r="L281" s="716"/>
      <c r="M281" s="716"/>
      <c r="N281" s="716"/>
      <c r="O281" s="716"/>
      <c r="P281" s="716"/>
      <c r="Q281" s="716"/>
      <c r="R281" s="716"/>
      <c r="S281" s="716"/>
      <c r="T281" s="716"/>
      <c r="U281" s="716"/>
      <c r="V281" s="716"/>
      <c r="W281" s="716"/>
      <c r="X281" s="716"/>
      <c r="Y281" s="716"/>
      <c r="Z281" s="716"/>
      <c r="AA281" s="716"/>
      <c r="AB281" s="716"/>
      <c r="AC281" s="716"/>
      <c r="AD281" s="716"/>
      <c r="AE281" s="716"/>
      <c r="AF281" s="716"/>
      <c r="AG281" s="716"/>
      <c r="AH281" s="716"/>
      <c r="AI281" s="716"/>
      <c r="AJ281" s="273"/>
      <c r="AK281" s="273"/>
      <c r="AL281" s="274"/>
      <c r="AP281" s="276"/>
    </row>
    <row r="282" spans="1:42" ht="33.75">
      <c r="A282" s="762"/>
      <c r="B282" s="749" t="s">
        <v>988</v>
      </c>
      <c r="C282" s="732" t="s">
        <v>368</v>
      </c>
      <c r="D282" s="23" t="str">
        <f>IF($E$4="","",VLOOKUP($E$4,Analiza!$B$556:$M$629,11,FALSE))</f>
        <v>Zanieczyszczenie powietrza ze spalarni osadów ściekowych</v>
      </c>
      <c r="E282" s="689" t="str">
        <f t="shared" si="25"/>
        <v>zł/rok</v>
      </c>
      <c r="F282" s="566"/>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8"/>
      <c r="AJ282" s="6"/>
      <c r="AK282" s="6"/>
      <c r="AL282" s="7"/>
      <c r="AP282" s="9"/>
    </row>
    <row r="283" spans="1:42" ht="34.5" thickBot="1">
      <c r="A283" s="763"/>
      <c r="B283" s="749" t="s">
        <v>988</v>
      </c>
      <c r="C283" s="732" t="s">
        <v>123</v>
      </c>
      <c r="D283" s="23" t="str">
        <f>IF($E$4="","",VLOOKUP($E$4,Analiza!$B$556:$M$629,12,FALSE))</f>
        <v>Wzrost kosztów usuwania ścieków</v>
      </c>
      <c r="E283" s="689" t="str">
        <f t="shared" si="25"/>
        <v>zł/rok</v>
      </c>
      <c r="F283" s="580"/>
      <c r="G283" s="578"/>
      <c r="H283" s="578"/>
      <c r="I283" s="578"/>
      <c r="J283" s="578"/>
      <c r="K283" s="578"/>
      <c r="L283" s="578"/>
      <c r="M283" s="578"/>
      <c r="N283" s="578"/>
      <c r="O283" s="578"/>
      <c r="P283" s="578"/>
      <c r="Q283" s="578"/>
      <c r="R283" s="578"/>
      <c r="S283" s="578"/>
      <c r="T283" s="578"/>
      <c r="U283" s="578"/>
      <c r="V283" s="578"/>
      <c r="W283" s="578"/>
      <c r="X283" s="578"/>
      <c r="Y283" s="578"/>
      <c r="Z283" s="578"/>
      <c r="AA283" s="578"/>
      <c r="AB283" s="578"/>
      <c r="AC283" s="578"/>
      <c r="AD283" s="578"/>
      <c r="AE283" s="578"/>
      <c r="AF283" s="578"/>
      <c r="AG283" s="578"/>
      <c r="AH283" s="578"/>
      <c r="AI283" s="579"/>
      <c r="AJ283" s="6"/>
      <c r="AK283" s="6"/>
      <c r="AL283" s="7"/>
      <c r="AP283" s="9"/>
    </row>
    <row r="284" spans="1:42" s="328" customFormat="1" ht="24">
      <c r="A284" s="705" t="s">
        <v>479</v>
      </c>
      <c r="B284" s="749" t="s">
        <v>988</v>
      </c>
      <c r="C284" s="327" t="s">
        <v>480</v>
      </c>
      <c r="D284" s="328" t="s">
        <v>479</v>
      </c>
      <c r="F284" s="683"/>
      <c r="G284" s="683"/>
      <c r="H284" s="683"/>
      <c r="I284" s="683"/>
      <c r="J284" s="717"/>
      <c r="K284" s="683"/>
      <c r="L284" s="683"/>
      <c r="M284" s="683"/>
      <c r="N284" s="683"/>
      <c r="O284" s="683"/>
      <c r="P284" s="683"/>
      <c r="Q284" s="683"/>
      <c r="R284" s="683"/>
      <c r="S284" s="683"/>
      <c r="T284" s="683"/>
      <c r="U284" s="683"/>
      <c r="V284" s="683"/>
      <c r="W284" s="683"/>
      <c r="X284" s="683"/>
      <c r="Y284" s="683"/>
      <c r="Z284" s="683"/>
      <c r="AA284" s="683"/>
      <c r="AB284" s="683"/>
      <c r="AC284" s="683"/>
      <c r="AD284" s="683"/>
      <c r="AE284" s="683"/>
      <c r="AF284" s="683"/>
      <c r="AG284" s="683"/>
      <c r="AH284" s="683"/>
      <c r="AI284" s="683"/>
    </row>
    <row r="285" spans="1:42" ht="36" hidden="1" customHeight="1">
      <c r="A285" s="718"/>
      <c r="B285" s="749" t="s">
        <v>1023</v>
      </c>
      <c r="C285" s="739">
        <v>1</v>
      </c>
      <c r="D285" s="719" t="s">
        <v>454</v>
      </c>
      <c r="E285" s="720" t="s">
        <v>478</v>
      </c>
      <c r="F285" s="721"/>
      <c r="I285" s="417"/>
      <c r="J285" s="417"/>
      <c r="K285" s="417"/>
      <c r="L285" s="417"/>
      <c r="M285" s="417"/>
      <c r="N285" s="417"/>
      <c r="O285" s="417"/>
      <c r="P285" s="417"/>
      <c r="Q285" s="417"/>
      <c r="R285" s="417"/>
      <c r="S285" s="417"/>
      <c r="T285" s="417"/>
      <c r="AG285" s="612"/>
      <c r="AH285" s="612"/>
      <c r="AI285" s="612"/>
      <c r="AJ285" s="612"/>
      <c r="AK285" s="417"/>
      <c r="AL285" s="417"/>
    </row>
    <row r="286" spans="1:42" ht="36">
      <c r="A286" s="761" t="s">
        <v>1022</v>
      </c>
      <c r="B286" s="749" t="s">
        <v>1023</v>
      </c>
      <c r="C286" s="732" t="s">
        <v>35</v>
      </c>
      <c r="D286" s="722" t="s">
        <v>455</v>
      </c>
      <c r="E286" s="603"/>
      <c r="F286" s="721"/>
      <c r="G286" s="723" t="s">
        <v>581</v>
      </c>
      <c r="H286" s="724" t="s">
        <v>582</v>
      </c>
      <c r="I286" s="724" t="s">
        <v>46</v>
      </c>
      <c r="K286" s="417"/>
      <c r="L286" s="417"/>
      <c r="M286" s="417"/>
      <c r="N286" s="417"/>
      <c r="O286" s="417"/>
      <c r="P286" s="417"/>
      <c r="Q286" s="417"/>
      <c r="R286" s="417"/>
      <c r="S286" s="417"/>
      <c r="T286" s="417"/>
      <c r="AG286" s="417"/>
      <c r="AH286" s="417"/>
      <c r="AI286" s="417"/>
      <c r="AJ286" s="417"/>
      <c r="AK286" s="417"/>
      <c r="AL286" s="417"/>
    </row>
    <row r="287" spans="1:42" ht="36">
      <c r="A287" s="762"/>
      <c r="B287" s="749" t="s">
        <v>1023</v>
      </c>
      <c r="C287" s="732" t="s">
        <v>36</v>
      </c>
      <c r="D287" s="722" t="s">
        <v>456</v>
      </c>
      <c r="E287" s="603"/>
      <c r="F287" s="721"/>
      <c r="G287" s="723" t="s">
        <v>583</v>
      </c>
      <c r="H287" s="759">
        <f>Analiza!$D$450</f>
        <v>0</v>
      </c>
      <c r="I287" s="759">
        <f>Analiza!$D$533</f>
        <v>0</v>
      </c>
      <c r="J287" s="417"/>
      <c r="K287" s="417"/>
      <c r="L287" s="417"/>
      <c r="M287" s="417"/>
      <c r="N287" s="417"/>
      <c r="O287" s="417"/>
      <c r="P287" s="417"/>
      <c r="Q287" s="417"/>
      <c r="R287" s="417"/>
      <c r="S287" s="417"/>
      <c r="T287" s="417"/>
      <c r="U287" s="417"/>
      <c r="V287" s="612"/>
      <c r="W287" s="417"/>
      <c r="X287" s="417"/>
      <c r="Y287" s="417"/>
      <c r="Z287" s="417"/>
      <c r="AA287" s="417"/>
      <c r="AB287" s="417"/>
      <c r="AC287" s="417"/>
      <c r="AD287" s="417"/>
      <c r="AE287" s="417"/>
      <c r="AF287" s="417"/>
      <c r="AG287" s="417"/>
      <c r="AH287" s="417"/>
      <c r="AI287" s="417"/>
      <c r="AJ287" s="417"/>
      <c r="AK287" s="417"/>
      <c r="AL287" s="417"/>
    </row>
    <row r="288" spans="1:42" ht="36">
      <c r="A288" s="762"/>
      <c r="B288" s="749" t="s">
        <v>1023</v>
      </c>
      <c r="C288" s="732" t="s">
        <v>37</v>
      </c>
      <c r="D288" s="722" t="s">
        <v>457</v>
      </c>
      <c r="E288" s="603"/>
      <c r="F288" s="721"/>
      <c r="G288" s="757" t="s">
        <v>1041</v>
      </c>
      <c r="H288" s="760"/>
      <c r="I288" s="760"/>
      <c r="J288" s="417"/>
      <c r="K288" s="417"/>
      <c r="L288" s="417"/>
      <c r="M288" s="417"/>
      <c r="N288" s="417"/>
      <c r="O288" s="417"/>
      <c r="P288" s="417"/>
      <c r="Q288" s="417"/>
      <c r="R288" s="417"/>
      <c r="S288" s="417"/>
      <c r="T288" s="417"/>
      <c r="U288" s="417"/>
      <c r="V288" s="612"/>
      <c r="W288" s="417"/>
      <c r="X288" s="612"/>
      <c r="Y288" s="612"/>
      <c r="Z288" s="612"/>
      <c r="AA288" s="612"/>
      <c r="AB288" s="612"/>
      <c r="AC288" s="612"/>
      <c r="AD288" s="612"/>
      <c r="AE288" s="612"/>
      <c r="AF288" s="612"/>
      <c r="AG288" s="417"/>
      <c r="AH288" s="417"/>
      <c r="AI288" s="417"/>
      <c r="AJ288" s="417"/>
      <c r="AK288" s="417"/>
      <c r="AL288" s="417"/>
    </row>
    <row r="289" spans="1:38" ht="36.75" thickBot="1">
      <c r="A289" s="762"/>
      <c r="B289" s="749" t="s">
        <v>1023</v>
      </c>
      <c r="C289" s="736" t="s">
        <v>38</v>
      </c>
      <c r="D289" s="725" t="s">
        <v>458</v>
      </c>
      <c r="E289" s="604"/>
      <c r="F289" s="726"/>
      <c r="G289" s="723" t="s">
        <v>1040</v>
      </c>
      <c r="H289" s="758" t="str">
        <f>IFERROR((H287-H288)/H288,"")</f>
        <v/>
      </c>
      <c r="I289" s="758" t="str">
        <f>IFERROR((I287-I288)/I288,"")</f>
        <v/>
      </c>
      <c r="J289" s="417"/>
      <c r="K289" s="417"/>
      <c r="L289" s="417"/>
      <c r="M289" s="417"/>
      <c r="N289" s="417"/>
      <c r="O289" s="417"/>
      <c r="P289" s="417"/>
      <c r="Q289" s="417"/>
      <c r="R289" s="417"/>
      <c r="S289" s="417"/>
      <c r="T289" s="417"/>
      <c r="U289" s="417"/>
      <c r="V289" s="612"/>
      <c r="W289" s="417"/>
      <c r="X289" s="612"/>
      <c r="Y289" s="612"/>
      <c r="Z289" s="612"/>
      <c r="AA289" s="612"/>
      <c r="AB289" s="612"/>
      <c r="AC289" s="612"/>
      <c r="AD289" s="612"/>
      <c r="AE289" s="612"/>
      <c r="AF289" s="612"/>
      <c r="AG289" s="417"/>
      <c r="AH289" s="417"/>
      <c r="AI289" s="417"/>
      <c r="AJ289" s="417"/>
      <c r="AK289" s="417"/>
      <c r="AL289" s="417"/>
    </row>
    <row r="290" spans="1:38" s="328" customFormat="1" ht="24.75" thickBot="1">
      <c r="A290" s="705" t="s">
        <v>1031</v>
      </c>
      <c r="B290" s="749" t="s">
        <v>988</v>
      </c>
      <c r="C290" s="327">
        <v>6</v>
      </c>
      <c r="D290" s="328" t="s">
        <v>1031</v>
      </c>
      <c r="J290" s="349"/>
    </row>
    <row r="291" spans="1:38" ht="24.75" thickBot="1">
      <c r="A291" s="827" t="s">
        <v>1032</v>
      </c>
      <c r="B291" s="749" t="s">
        <v>988</v>
      </c>
      <c r="C291" s="732">
        <v>1</v>
      </c>
      <c r="D291" s="611" t="s">
        <v>1026</v>
      </c>
      <c r="E291" s="753" t="str">
        <f>IF(SUM(I62:AL81)&gt;0,Analiza!D416,"BRAK DANYCH")</f>
        <v>BRAK DANYCH</v>
      </c>
      <c r="F291" s="721"/>
      <c r="I291" s="417"/>
      <c r="J291" s="417"/>
      <c r="K291" s="417"/>
      <c r="L291" s="417"/>
      <c r="M291" s="417"/>
      <c r="N291" s="417"/>
      <c r="O291" s="417"/>
      <c r="P291" s="417"/>
      <c r="Q291" s="417"/>
      <c r="R291" s="417"/>
      <c r="S291" s="417"/>
      <c r="T291" s="417"/>
      <c r="AG291" s="417"/>
      <c r="AH291" s="417"/>
      <c r="AI291" s="417"/>
      <c r="AJ291" s="417"/>
      <c r="AK291" s="417"/>
      <c r="AL291" s="417"/>
    </row>
    <row r="292" spans="1:38" ht="24.75" thickBot="1">
      <c r="A292" s="828"/>
      <c r="B292" s="749" t="s">
        <v>988</v>
      </c>
      <c r="C292" s="732">
        <v>1</v>
      </c>
      <c r="D292" s="611" t="s">
        <v>1027</v>
      </c>
      <c r="E292" s="753" t="str">
        <f>IF(SUM(I62:AL81)&gt;0,Analiza!D454,"BRAK DANYCH")</f>
        <v>BRAK DANYCH</v>
      </c>
      <c r="F292" s="721"/>
      <c r="I292" s="417"/>
      <c r="J292" s="417"/>
      <c r="K292" s="417"/>
      <c r="L292" s="417"/>
      <c r="M292" s="417"/>
      <c r="N292" s="417"/>
      <c r="O292" s="417"/>
      <c r="P292" s="417"/>
      <c r="Q292" s="417"/>
      <c r="R292" s="417"/>
      <c r="S292" s="417"/>
      <c r="T292" s="417"/>
      <c r="AG292" s="417"/>
      <c r="AH292" s="417"/>
      <c r="AI292" s="417"/>
      <c r="AJ292" s="417"/>
      <c r="AK292" s="417"/>
      <c r="AL292" s="417"/>
    </row>
    <row r="293" spans="1:38" ht="24.75" thickBot="1">
      <c r="A293" s="828"/>
      <c r="B293" s="749" t="s">
        <v>988</v>
      </c>
      <c r="C293" s="732">
        <v>1</v>
      </c>
      <c r="D293" s="611" t="s">
        <v>1029</v>
      </c>
      <c r="E293" s="753" t="str">
        <f>IF(SUM(I62:AL81)&gt;0,Analiza!D478,"BRAK DANYCH")</f>
        <v>BRAK DANYCH</v>
      </c>
      <c r="F293" s="721"/>
      <c r="I293" s="417"/>
      <c r="J293" s="417"/>
      <c r="K293" s="417"/>
      <c r="L293" s="417"/>
      <c r="M293" s="417"/>
      <c r="N293" s="417"/>
      <c r="O293" s="417"/>
      <c r="P293" s="417"/>
      <c r="Q293" s="417"/>
      <c r="R293" s="417"/>
      <c r="S293" s="417"/>
      <c r="T293" s="417"/>
      <c r="AG293" s="417"/>
      <c r="AH293" s="417"/>
      <c r="AI293" s="417"/>
      <c r="AJ293" s="417"/>
      <c r="AK293" s="417"/>
      <c r="AL293" s="417"/>
    </row>
    <row r="294" spans="1:38" ht="24.75" thickBot="1">
      <c r="A294" s="828"/>
      <c r="B294" s="749" t="s">
        <v>988</v>
      </c>
      <c r="C294" s="732">
        <v>1</v>
      </c>
      <c r="D294" s="611" t="s">
        <v>1030</v>
      </c>
      <c r="E294" s="753" t="str">
        <f>IF(SUM(I62:AL81)&gt;0,Analiza!D501,"BRAK DANYCH")</f>
        <v>BRAK DANYCH</v>
      </c>
      <c r="F294" s="721"/>
      <c r="I294" s="417"/>
      <c r="J294" s="417"/>
      <c r="K294" s="417"/>
      <c r="L294" s="417"/>
      <c r="M294" s="417"/>
      <c r="N294" s="417"/>
      <c r="O294" s="417"/>
      <c r="P294" s="417"/>
      <c r="Q294" s="417"/>
      <c r="R294" s="417"/>
      <c r="S294" s="417"/>
      <c r="T294" s="417"/>
      <c r="AG294" s="417"/>
      <c r="AH294" s="417"/>
      <c r="AI294" s="417"/>
      <c r="AJ294" s="417"/>
      <c r="AK294" s="417"/>
      <c r="AL294" s="417"/>
    </row>
    <row r="295" spans="1:38" ht="24.75" thickBot="1">
      <c r="A295" s="828"/>
      <c r="B295" s="749" t="s">
        <v>988</v>
      </c>
      <c r="C295" s="732">
        <v>1</v>
      </c>
      <c r="D295" s="611" t="s">
        <v>1028</v>
      </c>
      <c r="E295" s="753" t="str">
        <f>IF(SUM(I62:AL81)&gt;0,Analiza!D543,"BRAK DANYCH")</f>
        <v>BRAK DANYCH</v>
      </c>
      <c r="F295" s="721"/>
      <c r="I295" s="417"/>
      <c r="J295" s="417"/>
      <c r="K295" s="417"/>
      <c r="L295" s="417"/>
      <c r="M295" s="417"/>
      <c r="N295" s="417"/>
      <c r="O295" s="417"/>
      <c r="P295" s="417"/>
      <c r="Q295" s="417"/>
      <c r="R295" s="417"/>
      <c r="S295" s="417"/>
      <c r="T295" s="417"/>
      <c r="AG295" s="417"/>
      <c r="AH295" s="417"/>
      <c r="AI295" s="417"/>
      <c r="AJ295" s="417"/>
      <c r="AK295" s="417"/>
      <c r="AL295" s="417"/>
    </row>
    <row r="296" spans="1:38" s="752" customFormat="1">
      <c r="A296" s="751"/>
      <c r="B296" s="750"/>
    </row>
    <row r="297" spans="1:38" s="752" customFormat="1">
      <c r="A297" s="751"/>
      <c r="B297" s="750"/>
    </row>
  </sheetData>
  <sheetProtection formatColumns="0"/>
  <mergeCells count="101">
    <mergeCell ref="A291:A295"/>
    <mergeCell ref="C46:C47"/>
    <mergeCell ref="D46:D47"/>
    <mergeCell ref="E46:E47"/>
    <mergeCell ref="C39:C40"/>
    <mergeCell ref="D39:D40"/>
    <mergeCell ref="E39:E40"/>
    <mergeCell ref="C271:C272"/>
    <mergeCell ref="D271:D272"/>
    <mergeCell ref="E271:E272"/>
    <mergeCell ref="C254:C255"/>
    <mergeCell ref="D254:D255"/>
    <mergeCell ref="E254:E255"/>
    <mergeCell ref="C259:C260"/>
    <mergeCell ref="D259:D260"/>
    <mergeCell ref="E259:E260"/>
    <mergeCell ref="E270:T270"/>
    <mergeCell ref="C188:C189"/>
    <mergeCell ref="D188:D189"/>
    <mergeCell ref="E188:E189"/>
    <mergeCell ref="C174:C175"/>
    <mergeCell ref="A161:A183"/>
    <mergeCell ref="C162:C163"/>
    <mergeCell ref="D162:D163"/>
    <mergeCell ref="E229:E230"/>
    <mergeCell ref="C1:D1"/>
    <mergeCell ref="A60:A103"/>
    <mergeCell ref="A105:A107"/>
    <mergeCell ref="A109:A152"/>
    <mergeCell ref="A154:A158"/>
    <mergeCell ref="A38:A43"/>
    <mergeCell ref="D57:E57"/>
    <mergeCell ref="A45:A57"/>
    <mergeCell ref="E4:O4"/>
    <mergeCell ref="A18:A19"/>
    <mergeCell ref="A4:A5"/>
    <mergeCell ref="A25:A29"/>
    <mergeCell ref="A10:A16"/>
    <mergeCell ref="E1:O1"/>
    <mergeCell ref="C154:C155"/>
    <mergeCell ref="D154:D155"/>
    <mergeCell ref="E154:E155"/>
    <mergeCell ref="G60:G61"/>
    <mergeCell ref="G82:G83"/>
    <mergeCell ref="C52:C53"/>
    <mergeCell ref="D52:D53"/>
    <mergeCell ref="E52:E53"/>
    <mergeCell ref="E248:E249"/>
    <mergeCell ref="C201:C202"/>
    <mergeCell ref="D201:D202"/>
    <mergeCell ref="F229:F230"/>
    <mergeCell ref="C243:C244"/>
    <mergeCell ref="D243:D244"/>
    <mergeCell ref="E243:E244"/>
    <mergeCell ref="C60:C61"/>
    <mergeCell ref="D60:D61"/>
    <mergeCell ref="E60:E61"/>
    <mergeCell ref="F60:F61"/>
    <mergeCell ref="E174:E175"/>
    <mergeCell ref="F215:F216"/>
    <mergeCell ref="C82:C83"/>
    <mergeCell ref="D82:D83"/>
    <mergeCell ref="E82:E83"/>
    <mergeCell ref="F82:F83"/>
    <mergeCell ref="E162:E163"/>
    <mergeCell ref="D174:D175"/>
    <mergeCell ref="C229:C230"/>
    <mergeCell ref="D229:D230"/>
    <mergeCell ref="E201:E202"/>
    <mergeCell ref="C215:C216"/>
    <mergeCell ref="E215:E216"/>
    <mergeCell ref="P1:S1"/>
    <mergeCell ref="E161:T161"/>
    <mergeCell ref="E185:T185"/>
    <mergeCell ref="D32:D33"/>
    <mergeCell ref="E38:N38"/>
    <mergeCell ref="H109:H110"/>
    <mergeCell ref="C105:C106"/>
    <mergeCell ref="D105:D106"/>
    <mergeCell ref="E105:E106"/>
    <mergeCell ref="F105:F106"/>
    <mergeCell ref="G105:G106"/>
    <mergeCell ref="H105:H106"/>
    <mergeCell ref="C109:C110"/>
    <mergeCell ref="D109:D110"/>
    <mergeCell ref="E109:E110"/>
    <mergeCell ref="F109:F110"/>
    <mergeCell ref="G109:G110"/>
    <mergeCell ref="H82:H83"/>
    <mergeCell ref="H60:H61"/>
    <mergeCell ref="A258:A268"/>
    <mergeCell ref="A270:A283"/>
    <mergeCell ref="A286:A289"/>
    <mergeCell ref="A187:A212"/>
    <mergeCell ref="A214:A241"/>
    <mergeCell ref="A243:A246"/>
    <mergeCell ref="A248:A252"/>
    <mergeCell ref="A254:A256"/>
    <mergeCell ref="D215:D216"/>
    <mergeCell ref="C248:C249"/>
    <mergeCell ref="D248:D249"/>
  </mergeCells>
  <conditionalFormatting sqref="E107">
    <cfRule type="cellIs" dxfId="30" priority="22" stopIfTrue="1" operator="greaterThan">
      <formula>$H$138</formula>
    </cfRule>
  </conditionalFormatting>
  <conditionalFormatting sqref="E157">
    <cfRule type="cellIs" dxfId="29" priority="64" stopIfTrue="1" operator="notEqual">
      <formula>$E$156</formula>
    </cfRule>
  </conditionalFormatting>
  <conditionalFormatting sqref="E291:E295">
    <cfRule type="cellIs" dxfId="28" priority="3" operator="equal">
      <formula>"NIE"</formula>
    </cfRule>
    <cfRule type="cellIs" dxfId="27" priority="4" operator="equal">
      <formula>"TAK"</formula>
    </cfRule>
  </conditionalFormatting>
  <conditionalFormatting sqref="F8">
    <cfRule type="expression" dxfId="26" priority="29" stopIfTrue="1">
      <formula>$F$7="Nie"</formula>
    </cfRule>
  </conditionalFormatting>
  <conditionalFormatting sqref="F13:F14">
    <cfRule type="expression" dxfId="25" priority="5" stopIfTrue="1">
      <formula>$F$12="Nie"</formula>
    </cfRule>
  </conditionalFormatting>
  <conditionalFormatting sqref="F173:AI173">
    <cfRule type="cellIs" dxfId="24" priority="2" operator="equal">
      <formula>$E$173</formula>
    </cfRule>
  </conditionalFormatting>
  <conditionalFormatting sqref="F274:AI280">
    <cfRule type="expression" dxfId="23" priority="9" stopIfTrue="1">
      <formula>$E274=""</formula>
    </cfRule>
  </conditionalFormatting>
  <conditionalFormatting sqref="F282:AI283">
    <cfRule type="expression" dxfId="22" priority="7" stopIfTrue="1">
      <formula>$E282=""</formula>
    </cfRule>
  </conditionalFormatting>
  <conditionalFormatting sqref="G10:G11 G19 F107">
    <cfRule type="cellIs" dxfId="21" priority="31" stopIfTrue="1" operator="notEqual">
      <formula>""</formula>
    </cfRule>
  </conditionalFormatting>
  <conditionalFormatting sqref="G107">
    <cfRule type="cellIs" dxfId="20" priority="21" stopIfTrue="1" operator="notEqual">
      <formula>$F$138</formula>
    </cfRule>
  </conditionalFormatting>
  <conditionalFormatting sqref="H10:H11">
    <cfRule type="cellIs" dxfId="19" priority="30" stopIfTrue="1" operator="notEqual">
      <formula>$G$10</formula>
    </cfRule>
  </conditionalFormatting>
  <conditionalFormatting sqref="H62:H81 H84:H103">
    <cfRule type="cellIs" dxfId="18" priority="25" stopIfTrue="1" operator="notEqual">
      <formula>""</formula>
    </cfRule>
  </conditionalFormatting>
  <conditionalFormatting sqref="H19:J19">
    <cfRule type="cellIs" dxfId="17" priority="27" stopIfTrue="1" operator="notEqual">
      <formula>$G$19</formula>
    </cfRule>
  </conditionalFormatting>
  <conditionalFormatting sqref="I107 I112:AL131 I133:AI153 AJ133:AL158 I156:AI158">
    <cfRule type="cellIs" dxfId="16" priority="24" stopIfTrue="1" operator="equal">
      <formula>"Nie dotyczy"</formula>
    </cfRule>
  </conditionalFormatting>
  <conditionalFormatting sqref="AJ162:AO162 AJ174:AO174 AJ188:AO188 AJ201:AO201 AJ203:AO203 AK215:AO215 AK229:AO229 AJ243:AO243 AJ248:AO248 AJ254:AO254 AJ259:AO260 AJ262:AO262 AJ266:AO266 AJ271:AO271">
    <cfRule type="cellIs" dxfId="15" priority="20" stopIfTrue="1" operator="equal">
      <formula>"Okres realiz."</formula>
    </cfRule>
  </conditionalFormatting>
  <dataValidations xWindow="598" yWindow="623" count="51">
    <dataValidation type="decimal" operator="greaterThanOrEqual" allowBlank="1" showInputMessage="1" showErrorMessage="1" errorTitle="Tylko wartości dodatnie!" error="Negatywne efekty zewnętrzne należy wyrazić za pomocą wartości liczbowych dodatnich" prompt="Proszę wpisać tylko wartości dodatnie - tylko dla efektów, które dotyczą danego działania (wyświetliły się w wyszczególnieniu). Można pozostawić niektóre lub wszystkie wiersze niewypełnione, jeżeli dane efekty nie wystąpią w projekcie." sqref="F282:AI283" xr:uid="{00000000-0002-0000-0000-000000000000}">
      <formula1>0</formula1>
    </dataValidation>
    <dataValidation type="decimal" operator="greaterThanOrEqual" allowBlank="1" showInputMessage="1" showErrorMessage="1" errorTitle="Tylko wartości dodatnie!" error="Pozytywne efekty zewnętrzne należy wyrazić za pomocą dodatnich wartości liczbowych w ujęciu rocznym" prompt="Proszę wpisać tylko wartości dodatnie - tylko dla efektów, które dotyczą danego działania (wyświetliły się w wyszczególnieniu). Można pozostawić niektóre lub wszystkie wiersze niewypełnione, jeżeli dane efekty nie wystąpią w projekcie." sqref="F274:AI280" xr:uid="{00000000-0002-0000-0000-000001000000}">
      <formula1>0</formula1>
    </dataValidation>
    <dataValidation type="decimal" operator="greaterThanOrEqual" allowBlank="1" showInputMessage="1" showErrorMessage="1" prompt="Proszę określić ROCZNE dopłaty możliwe do przekazania operatorowi w celu spełnienia zasady dostępności cenowej / przeciwdziałaniu ubóstwu energetycznemu" sqref="F256:AI256" xr:uid="{00000000-0002-0000-0000-000002000000}">
      <formula1>0</formula1>
    </dataValidation>
    <dataValidation type="decimal" operator="greaterThanOrEqual" allowBlank="1" showInputMessage="1" showErrorMessage="1" prompt="Proszę określić koszty dla całego roku. Nie wszystkie pozycje muszą zostać wypełnione (tylko te, które występują). Koszty mogą powielać koszty wpisane w Tabeli I w rozdz. 3.3." sqref="F250:AI252" xr:uid="{00000000-0002-0000-0000-000003000000}">
      <formula1>0</formula1>
    </dataValidation>
    <dataValidation type="decimal" operator="greaterThanOrEqual" allowBlank="1" showInputMessage="1" showErrorMessage="1" prompt="Proszę określić ROCZNE dopłaty możliwe do przekazania operatorowi w celu spełnienia zasady pełnego zwrotu kosztów (kwotę równą różnicy pomiędzy kosztami a przychodami, jeżeli jest dodatnia, którą beneficjent zobowiązuje się przekazać operatorowi)" sqref="F245:AI246" xr:uid="{00000000-0002-0000-0000-000004000000}">
      <formula1>0</formula1>
    </dataValidation>
    <dataValidation allowBlank="1" showInputMessage="1" showErrorMessage="1" prompt="Koszty w fazie inwestycyjnej muszą być takie same jak w wariancie bez projektu. Wielkość wynagrodzeń, ubezpieczeń społecznych i pochodnych muszą być podane w cenach stałych (wzrost realny tych wielkości zostanie wyliczony automatycznie)" sqref="J179:AI180" xr:uid="{00000000-0002-0000-0000-000005000000}"/>
    <dataValidation allowBlank="1" showInputMessage="1" showErrorMessage="1" prompt="Koszty w fazie inwestycyjnej muszą być takie same jak w wariancie bez projektu" sqref="F176:I183 J176:AI178 J181:AI183" xr:uid="{00000000-0002-0000-0000-000006000000}"/>
    <dataValidation type="whole" operator="greaterThanOrEqual" allowBlank="1" showInputMessage="1" showErrorMessage="1" errorTitle="Zła wartość!" error="Można podać wartość w pełnych dniach większą lub równą zero" sqref="F21:F23" xr:uid="{00000000-0002-0000-0000-000007000000}">
      <formula1>0</formula1>
    </dataValidation>
    <dataValidation type="decimal" allowBlank="1" showInputMessage="1" showErrorMessage="1" errorTitle="Zła wartość!" error="Można wybrać wartość tylko z przedziału 0-100%" prompt="Proszę określić tylko w przypadku częściowej kwalifikowalności VAT. Współczynnik wylicza się na bazie współczynnika sprzedaży zwolnionej z VAT odniesionej do obrotu ogółem (opodatkowanego różnymi stawkami VAT, w tym stawką 0% i zwolnioną)" sqref="F19" xr:uid="{00000000-0002-0000-0000-000008000000}">
      <formula1>0</formula1>
      <formula2>1</formula2>
    </dataValidation>
    <dataValidation type="decimal" allowBlank="1" showInputMessage="1" showErrorMessage="1" errorTitle="Zła wartość!" error="Można wpisać wartości tylko z przedziału 0-100%" prompt="Proszę określić w % tylko w przypadku, gdy projekt jest objęty pomocą publiczną" sqref="F14" xr:uid="{00000000-0002-0000-0000-000009000000}">
      <formula1>0</formula1>
      <formula2>1</formula2>
    </dataValidation>
    <dataValidation type="list" allowBlank="1" showInputMessage="1" showErrorMessage="1" errorTitle="Zły wybór!" error="Proszę wybrać odpowiedź z listy rozwijanej" sqref="F18" xr:uid="{00000000-0002-0000-0000-00000A000000}">
      <formula1>"Tak,Nie,Częściowo"</formula1>
    </dataValidation>
    <dataValidation type="decimal" allowBlank="1" showInputMessage="1" showErrorMessage="1" errorTitle="Zła wartość!" error="Proszę wpisać wartość liczbową maksymalnie 85% (w uzasadnionych przypadkach 95%)" prompt="Proszę określić w %" sqref="F10" xr:uid="{00000000-0002-0000-0000-00000B000000}">
      <formula1>0.3</formula1>
      <formula2>0.95</formula2>
    </dataValidation>
    <dataValidation type="list" allowBlank="1" showInputMessage="1" showErrorMessage="1" errorTitle="Zły wybór!" error="Proszę wybrać odpowiedź z listy rozwijanej" sqref="F16 F12 F7:F8 F31 F34" xr:uid="{00000000-0002-0000-0000-00000C000000}">
      <formula1>"Tak,Nie"</formula1>
    </dataValidation>
    <dataValidation type="decimal" operator="greaterThanOrEqual" allowBlank="1" showInputMessage="1" showErrorMessage="1" errorTitle="Zła wartość!" error="Można podać tylko wartości większe lub równe zero" sqref="E27:E29 E33:G33 E35" xr:uid="{00000000-0002-0000-0000-00000D000000}">
      <formula1>0</formula1>
    </dataValidation>
    <dataValidation type="list" allowBlank="1" showInputMessage="1" showErrorMessage="1" errorTitle="Zła wartość!" error="Proszę wybrać odpowiedź z listy rozwijanej" sqref="E26" xr:uid="{00000000-0002-0000-0000-00000E000000}">
      <formula1>"wieś,miasto pon. 20 tys.,miasto 20-99 tys.,miasto 100-499 tys.,miasto pow. 500 tys."</formula1>
    </dataValidation>
    <dataValidation type="list" allowBlank="1" showInputMessage="1" showErrorMessage="1" errorTitle="Zła wartość!" error="Proszę wybrać odpowiedź z listy rozwijanej" sqref="E25" xr:uid="{00000000-0002-0000-0000-00000F000000}">
      <formula1>"miejska,miejsko-wiejska,wiejska"</formula1>
    </dataValidation>
    <dataValidation type="list" allowBlank="1" showInputMessage="1" showErrorMessage="1" errorTitle="Zły wybór!" error="Proszę wybrać odpowiedź z listy rozwijanej" sqref="F5:G5" xr:uid="{00000000-0002-0000-0000-000011000000}">
      <formula1>"2021,2022,2023,2024,2025,2026,2027,2028,2029,2030"</formula1>
    </dataValidation>
    <dataValidation type="decimal" operator="greaterThanOrEqual" allowBlank="1" showInputMessage="1" showErrorMessage="1" prompt="Proszę określić w ujęciu rocznym koszty operacyjne niezbędne do utrzymania infrastruktury i świadczenia usług (tylko w fazie operacyjnej)" sqref="F54:AI56" xr:uid="{00000000-0002-0000-0000-000013000000}">
      <formula1>0</formula1>
    </dataValidation>
    <dataValidation type="decimal" allowBlank="1" showInputMessage="1" showErrorMessage="1" sqref="G62:G81" xr:uid="{00000000-0002-0000-0000-000014000000}">
      <formula1>0</formula1>
      <formula2>1</formula2>
    </dataValidation>
    <dataValidation allowBlank="1" showInputMessage="1" showErrorMessage="1" prompt="Należy wprowadzić koszty kwalifikowalne w CENACH NETTO w podziale na lata tak, aby sumowały się do kolumny: 'Wartość netto'" sqref="I62:AL81" xr:uid="{00000000-0002-0000-0000-000015000000}"/>
    <dataValidation allowBlank="1" showInputMessage="1" showErrorMessage="1" prompt="Należy wprowadzić koszty niekwalifikowalne w CENACH NETTO w podziale na lata tak, aby sumowały się do kolumny: 'Wartość netto'" sqref="I84:AL103" xr:uid="{00000000-0002-0000-0000-000016000000}"/>
    <dataValidation allowBlank="1" showInputMessage="1" showErrorMessage="1" prompt="Należy wprowadzić ewentualne rezerwy na nieprzewidziane wydatki - maksymalnie 10% całkowitych nakładów inwestycyjnych (kwota określona obok) - błędna kwota zostanie zaznaczona na czerwono" sqref="I107:AL107" xr:uid="{00000000-0002-0000-0000-000017000000}"/>
    <dataValidation allowBlank="1" showInputMessage="1" showErrorMessage="1" prompt="Należy wprowadzić nakłady odtworzeniowe w CENACH NETTO w podziale na lata - TYLKO W FAZIE OPERACYJNEJ" sqref="I112:AL131 I133:AL152" xr:uid="{00000000-0002-0000-0000-000018000000}"/>
    <dataValidation type="list" allowBlank="1" showInputMessage="1" showErrorMessage="1" sqref="F84:F103 F231:F240 F217:F226 F62:F81" xr:uid="{00000000-0002-0000-0000-000019000000}">
      <formula1>"zw,0%,5%,8%,23%"</formula1>
    </dataValidation>
    <dataValidation type="decimal" operator="greaterThanOrEqual" allowBlank="1" showInputMessage="1" showErrorMessage="1" prompt="Proszę określić pełną wartość podatku VAT (bez względu na to, czy VAT jest kosztem czy nie) dla wszystkich powyższych kosztów operacyjnych podanych w cenach netto" sqref="F172:AI172" xr:uid="{00000000-0002-0000-0000-00001A000000}">
      <formula1>0</formula1>
    </dataValidation>
    <dataValidation type="decimal" operator="greaterThanOrEqual" allowBlank="1" showInputMessage="1" showErrorMessage="1" prompt="Proszę określić koszty podatków i opłat dla wariantu bez projektu w STAŁYCH CENACH" sqref="F167:AI167" xr:uid="{00000000-0002-0000-0000-00001B000000}">
      <formula1>0</formula1>
    </dataValidation>
    <dataValidation type="decimal" operator="greaterThanOrEqual" allowBlank="1" showInputMessage="1" showErrorMessage="1" prompt="Proszę określić koszty dla wariantu bez projektu w STAŁYCH CENACH NETTO" sqref="F164:AI166 F170:AI171" xr:uid="{00000000-0002-0000-0000-00001C000000}">
      <formula1>0</formula1>
    </dataValidation>
    <dataValidation type="decimal" operator="greaterThanOrEqual" allowBlank="1" showInputMessage="1" showErrorMessage="1" prompt="Proszę określić wielkość wynagrodzeń, ubezpieczeń społecznych i pochodnych w CENACH STAŁYCH (wzrost realny tych wielkości zostanie wyliczony automatycznie)" sqref="F168:AI169" xr:uid="{00000000-0002-0000-0000-00001D000000}">
      <formula1>0</formula1>
    </dataValidation>
    <dataValidation allowBlank="1" showInputMessage="1" showErrorMessage="1" prompt="Suma spłat kredytu / pożyczki musi być równa sumie transz (błąd pokazuje się na czerwono)" sqref="E157:AI157" xr:uid="{00000000-0002-0000-0000-00001E000000}"/>
    <dataValidation type="decimal" operator="greaterThanOrEqual" allowBlank="1" showInputMessage="1" showErrorMessage="1" prompt="Proszę określić CENĘ NETTO za wskazaną jednostkę produktu / usługi / towaru. Ceny w fazie inwestycyjnej muszą być takie same jak przed projektem. TYLKO OPŁATY PONOSZONE PRZEZ UŻYTKOWNIKÓW" sqref="G231:AJ240" xr:uid="{00000000-0002-0000-0000-00001F000000}">
      <formula1>0</formula1>
    </dataValidation>
    <dataValidation type="decimal" operator="greaterThanOrEqual" allowBlank="1" showInputMessage="1" showErrorMessage="1" prompt="Proszę określić CENĘ NETTO za wskazaną jednostkę produktu / usługi / towaru. TYLKO OPŁATY PONOSZONE PRZEZ UŻYTKOWNIKÓW" sqref="G217:AJ226" xr:uid="{00000000-0002-0000-0000-000020000000}">
      <formula1>0</formula1>
    </dataValidation>
    <dataValidation allowBlank="1" showInputMessage="1" showErrorMessage="1" prompt="Popyt w fazie inwestycyjnej musi być taki sam jak w wariancie bez projektu" sqref="F203:AI212" xr:uid="{00000000-0002-0000-0000-000021000000}"/>
    <dataValidation allowBlank="1" showInputMessage="1" showErrorMessage="1" prompt="Proszę określić produkty / usługi / towary dla wariantu bez projektu i z projektem" sqref="D190:D199" xr:uid="{00000000-0002-0000-0000-000022000000}"/>
    <dataValidation type="decimal" allowBlank="1" showInputMessage="1" showErrorMessage="1" errorTitle="Zła wartość!" error="Można podać tylko wartości z przedziału 0-100%" prompt="Proszę wypełnić tylko dla analizy wrażliwości - wartości dodatnie od 0 do 100%. Proszę wpisać odpowiednie wartości, przepisać wyniki do tabeli w studium wykonalności i na koniec z powrotem zostawić puste pola." sqref="E286:E289" xr:uid="{00000000-0002-0000-0000-000023000000}">
      <formula1>-10</formula1>
      <formula2>10</formula2>
    </dataValidation>
    <dataValidation type="list" operator="greaterThanOrEqual" allowBlank="1" showInputMessage="1" showErrorMessage="1" errorTitle="Zły wybór!" error="Można podać tylko wartość z listy" prompt="Proszę zmienić wariant, przepisać wyniki do tabeli w studium wykonalności i na koniec z powrotem zostawić wariant &quot;Podstawowy&quot;." sqref="E285" xr:uid="{00000000-0002-0000-0000-000024000000}">
      <formula1>"Podstawowy,Pesymistyczny"</formula1>
    </dataValidation>
    <dataValidation allowBlank="1" showInputMessage="1" showErrorMessage="1" prompt="Proszę wskazać kolejne pozycje kosztów kwalifikowalnych projektu (wybranego wariantu realizacji projektu)" sqref="D62:D81" xr:uid="{00000000-0002-0000-0000-000025000000}"/>
    <dataValidation allowBlank="1" showInputMessage="1" showErrorMessage="1" prompt="Proszę wskazać (jeśli występują) kolejne pozycje kosztów niekwalifikowalnych projektu (wybranego wariantu realizacji projektu)" sqref="D84:D103" xr:uid="{00000000-0002-0000-0000-000026000000}"/>
    <dataValidation allowBlank="1" showInputMessage="1" showErrorMessage="1" prompt="Koszty odtworzeniowe określa się dla każdej pozycji nakładów inwestycyjnych, dlatego w tym miejscu proszę wpisywać tylko kwoty w latach" sqref="C112:G131 C133:H152" xr:uid="{00000000-0002-0000-0000-000027000000}"/>
    <dataValidation allowBlank="1" showInputMessage="1" showErrorMessage="1" prompt="Proszę tu nic nie wpisywać, produkty / usługi / towary uzupełnią się same " sqref="D203:E212 D231:E240" xr:uid="{00000000-0002-0000-0000-000028000000}"/>
    <dataValidation allowBlank="1" showInputMessage="1" showErrorMessage="1" prompt="Proszę tu nic nie wpisywać, produkty / usługi / towary uzupełnią się same" sqref="D217:E226" xr:uid="{00000000-0002-0000-0000-000029000000}"/>
    <dataValidation type="decimal" operator="greaterThanOrEqual" allowBlank="1" showInputMessage="1" showErrorMessage="1" prompt="Wpisujemy wartości rokrocznie dla wszystkich lat w okresie odniesienia (ale tylko w fazie operacyjnej, kiedy rezultaty będą dostępne dla użytkowników)" sqref="F48:AI50" xr:uid="{00000000-0002-0000-0000-00002A000000}">
      <formula1>0</formula1>
    </dataValidation>
    <dataValidation type="decimal" operator="greaterThanOrEqual" allowBlank="1" showInputMessage="1" showErrorMessage="1" prompt="Proszę określić w ujęciu rocznym nakłady inwestycyjne (tylko w fazie inwestycyjnej) i nakłady odtworzeniowe (tylko w fazie operacyjnej)" sqref="F48:AI50" xr:uid="{00000000-0002-0000-0000-00002B000000}">
      <formula1>0</formula1>
    </dataValidation>
    <dataValidation type="decimal" operator="greaterThanOrEqual" allowBlank="1" showInputMessage="1" showErrorMessage="1" prompt="Wpisujemy wartości rokrocznie dla wszystkich lat w okresie odniesienia (ale tylko w fazie operacyjnej, kiedy rezultaty będą dostępne dla użytkowników). Wartości w kolejnych latach mogą się zmieniać, jeżeli wynika to z analizy popytu" sqref="F41:AI43" xr:uid="{00000000-0002-0000-0000-00002C000000}">
      <formula1>0</formula1>
    </dataValidation>
    <dataValidation type="decimal" allowBlank="1" showInputMessage="1" showErrorMessage="1" prompt="Poziom ściągalności należy określić na podstawie danych historycznych (stosunek wpływów pieniężnych do przychodów zaksięgowanych) lub w przypadku braku - wpisać 100%" sqref="G227:AJ227" xr:uid="{00000000-0002-0000-0000-00002D000000}">
      <formula1>0</formula1>
      <formula2>1</formula2>
    </dataValidation>
    <dataValidation type="decimal" allowBlank="1" showInputMessage="1" showErrorMessage="1" prompt="Poziom ściągalności opłat powinien być taki sam jak w wariancie bez projektu. Inne wartości należy uzasadnić w części opisowej studium wykonalności" sqref="G241:AJ241" xr:uid="{00000000-0002-0000-0000-00002E000000}">
      <formula1>0</formula1>
      <formula2>1</formula2>
    </dataValidation>
    <dataValidation allowBlank="1" showInputMessage="1" showErrorMessage="1" prompt="Wartość wynikająca z rzeczywistego rachunku przepływów pieniężnych operatora" sqref="F261" xr:uid="{00000000-0002-0000-0000-00002F000000}"/>
    <dataValidation allowBlank="1" showInputMessage="1" showErrorMessage="1" prompt="Tabela dotyczy całego beneficjenta / operatora, dlatego należy ją uzupełnić o wszelkie przepływy NIEWYNIKAJĄCE z projektu, aby sprawdzić, czy beneficjent / operator z projektem będzie w stanie utrzymać płynność finansową. Pozostałe dane wypełnią się same." sqref="F263:AI268" xr:uid="{00000000-0002-0000-0000-000030000000}"/>
    <dataValidation type="custom" operator="greaterThan" allowBlank="1" showInputMessage="1" showErrorMessage="1" errorTitle="Zła wartość!" error="Proszę wpisać wartość liczbową większą od zera z maksymalnie dwoma miejscami po przecinku" prompt="Proszę określić w złotych do dwóch miejsc po przecinku" sqref="F11" xr:uid="{00000000-0002-0000-0000-000031000000}">
      <formula1>F11=ROUND(F11,2)</formula1>
    </dataValidation>
    <dataValidation type="decimal" allowBlank="1" showInputMessage="1" showErrorMessage="1" errorTitle="Zła wartość!" error="Można wpisać wartości tylko z przedziału 0-100%" prompt="Proszę określić w % tylko w przypadku, gdy projekt jest objęty pomocą publiczną._x000a_Nie uwzględniamy pomocy publicznej objętej metodą zysku operacyjnego" sqref="F13" xr:uid="{897426D6-DBA6-4D36-843C-1E0B0273FD78}">
      <formula1>0</formula1>
      <formula2>1</formula2>
    </dataValidation>
    <dataValidation type="custom" operator="greaterThan" allowBlank="1" showInputMessage="1" showErrorMessage="1" errorTitle="Zła wartość!" error="Proszę wpisać wartość liczbową większą od zera z maksymalnie dwoma miejscami po przecinku" prompt="Proszę określić w złotych do dwóch miejsc po przecinku._x000a_Nie uwzględniamy pomocy publicznej objętej metodą zysku operacyjnego." sqref="F15" xr:uid="{FC630519-E812-4E7B-ACAD-C400A35E1A98}">
      <formula1>F15=ROUND(F15,2)</formula1>
    </dataValidation>
    <dataValidation allowBlank="1" showInputMessage="1" showErrorMessage="1" prompt="Przed rozpoczęciem analizy wrażliwości należy wprowadzić aktualne wartości wskażnika." sqref="H288:I288" xr:uid="{37EBA918-12CE-411E-B135-02E89DF6EDD0}"/>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xWindow="598" yWindow="623" count="2">
        <x14:dataValidation type="list" allowBlank="1" showInputMessage="1" showErrorMessage="1" errorTitle="Zły wybór!" error="Proszę wybrać odpowiedź z listy rozwijanej" xr:uid="{00000000-0002-0000-0000-000010000000}">
          <x14:formula1>
            <xm:f>Analiza!$B$557:$B$598</xm:f>
          </x14:formula1>
          <xm:sqref>E4</xm:sqref>
        </x14:dataValidation>
        <x14:dataValidation type="list" allowBlank="1" showInputMessage="1" showErrorMessage="1" xr:uid="{00000000-0002-0000-0000-000012000000}">
          <x14:formula1>
            <xm:f>Analiza!$B$638:$B$805</xm:f>
          </x14:formula1>
          <xm:sqref>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N864"/>
  <sheetViews>
    <sheetView zoomScale="130" zoomScaleNormal="130" zoomScaleSheetLayoutView="90" workbookViewId="0">
      <pane xSplit="3" topLeftCell="D1" activePane="topRight" state="frozen"/>
      <selection activeCell="D372" sqref="D372"/>
      <selection pane="topRight" activeCell="A554" sqref="A554:XFD1048576"/>
    </sheetView>
  </sheetViews>
  <sheetFormatPr defaultColWidth="0" defaultRowHeight="11.25" zeroHeight="1"/>
  <cols>
    <col min="1" max="1" width="4.42578125" style="39" customWidth="1"/>
    <col min="2" max="2" width="54.7109375" style="5" customWidth="1"/>
    <col min="3" max="3" width="13.42578125" style="20" customWidth="1"/>
    <col min="4" max="4" width="12.42578125" style="6" customWidth="1"/>
    <col min="5" max="6" width="13.42578125" style="6" customWidth="1"/>
    <col min="7" max="35" width="11.140625" style="6" customWidth="1"/>
    <col min="36" max="36" width="11.140625" style="7" customWidth="1"/>
    <col min="37" max="38" width="11.140625" style="5" customWidth="1"/>
    <col min="39" max="39" width="11.28515625" style="5" customWidth="1"/>
    <col min="40" max="40" width="11.28515625" style="9" customWidth="1"/>
    <col min="41" max="66" width="11.28515625" style="5" customWidth="1"/>
    <col min="67" max="16384" width="9.140625" style="5" hidden="1"/>
  </cols>
  <sheetData>
    <row r="1" spans="1:45" s="328" customFormat="1" ht="22.5" customHeight="1">
      <c r="A1" s="327" t="s">
        <v>125</v>
      </c>
      <c r="B1" s="328" t="s">
        <v>54</v>
      </c>
    </row>
    <row r="2" spans="1:45" s="324" customFormat="1" ht="18" customHeight="1">
      <c r="A2" s="316" t="s">
        <v>81</v>
      </c>
      <c r="B2" s="317" t="s">
        <v>466</v>
      </c>
      <c r="C2" s="318"/>
      <c r="D2" s="319"/>
      <c r="E2" s="319"/>
      <c r="F2" s="319"/>
      <c r="G2" s="320"/>
      <c r="H2" s="319"/>
      <c r="I2" s="319"/>
      <c r="J2" s="319"/>
      <c r="K2" s="319"/>
      <c r="L2" s="319"/>
      <c r="M2" s="319"/>
      <c r="N2" s="319"/>
      <c r="O2" s="319"/>
      <c r="P2" s="319"/>
      <c r="Q2" s="319"/>
      <c r="R2" s="319"/>
      <c r="S2" s="321" t="s">
        <v>71</v>
      </c>
      <c r="T2" s="321" t="s">
        <v>72</v>
      </c>
      <c r="U2" s="321" t="s">
        <v>76</v>
      </c>
      <c r="V2" s="322" t="s">
        <v>400</v>
      </c>
      <c r="W2" s="322"/>
      <c r="X2" s="322"/>
      <c r="Y2" s="322"/>
      <c r="Z2" s="322"/>
      <c r="AA2" s="322"/>
      <c r="AB2" s="322"/>
      <c r="AC2" s="322" t="s">
        <v>399</v>
      </c>
      <c r="AD2" s="319"/>
      <c r="AE2" s="319"/>
      <c r="AF2" s="319"/>
      <c r="AG2" s="319"/>
      <c r="AH2" s="319"/>
      <c r="AI2" s="319"/>
      <c r="AJ2" s="323"/>
      <c r="AN2" s="325"/>
    </row>
    <row r="3" spans="1:45" s="136" customFormat="1">
      <c r="A3" s="71">
        <v>1</v>
      </c>
      <c r="B3" s="72" t="s">
        <v>528</v>
      </c>
      <c r="C3" s="380" t="str">
        <f>IF(Dane!E4="","",Dane!E4)</f>
        <v>FELU.15.01 Bezpieczna i odporna infrastruktura wodnokanalizacyjna</v>
      </c>
      <c r="D3" s="314"/>
      <c r="E3" s="376"/>
      <c r="F3" s="376"/>
      <c r="G3" s="62"/>
      <c r="H3" s="89"/>
      <c r="I3" s="89"/>
      <c r="J3" s="89"/>
      <c r="K3" s="89"/>
      <c r="L3" s="89"/>
      <c r="M3" s="89"/>
      <c r="N3" s="89"/>
      <c r="O3" s="89"/>
      <c r="AE3" s="302"/>
      <c r="AF3" s="302"/>
      <c r="AG3" s="302"/>
      <c r="AH3" s="302"/>
      <c r="AI3" s="302"/>
      <c r="AJ3" s="309"/>
      <c r="AK3" s="62"/>
      <c r="AL3" s="62"/>
      <c r="AM3" s="62"/>
    </row>
    <row r="4" spans="1:45" s="62" customFormat="1" ht="33.75">
      <c r="A4" s="75">
        <v>2</v>
      </c>
      <c r="B4" s="76" t="s">
        <v>529</v>
      </c>
      <c r="C4" s="93" t="s">
        <v>9</v>
      </c>
      <c r="D4" s="460">
        <f>IF(Dane!F5="","",Dane!F5)</f>
        <v>2021</v>
      </c>
      <c r="E4" s="301"/>
      <c r="F4" s="301"/>
      <c r="G4" s="301"/>
      <c r="H4" s="301"/>
      <c r="I4" s="301"/>
      <c r="J4" s="301"/>
      <c r="K4" s="301"/>
      <c r="L4" s="301"/>
      <c r="M4" s="301"/>
      <c r="N4" s="301"/>
      <c r="O4" s="301"/>
      <c r="P4" s="301"/>
      <c r="Q4" s="301"/>
      <c r="R4" s="301"/>
      <c r="AE4" s="301"/>
      <c r="AF4" s="301"/>
      <c r="AG4" s="301"/>
      <c r="AH4" s="301"/>
      <c r="AI4" s="301"/>
      <c r="AJ4" s="301"/>
    </row>
    <row r="5" spans="1:45" s="62" customFormat="1">
      <c r="A5" s="110">
        <v>3</v>
      </c>
      <c r="B5" s="85" t="s">
        <v>465</v>
      </c>
      <c r="C5" s="86" t="s">
        <v>9</v>
      </c>
      <c r="D5" s="381">
        <f>IF($C$3="","Brak okresu",VLOOKUP($C$3,$B$556:$K$629,2,FALSE()))</f>
        <v>30</v>
      </c>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row>
    <row r="6" spans="1:45" s="324" customFormat="1" ht="18" hidden="1" customHeight="1">
      <c r="A6" s="316" t="s">
        <v>82</v>
      </c>
      <c r="B6" s="317" t="s">
        <v>467</v>
      </c>
      <c r="C6" s="318"/>
      <c r="D6" s="377"/>
      <c r="E6" s="319"/>
      <c r="F6" s="319"/>
      <c r="G6" s="320"/>
      <c r="H6" s="319"/>
      <c r="I6" s="319"/>
      <c r="J6" s="319"/>
      <c r="K6" s="319"/>
      <c r="L6" s="319"/>
      <c r="M6" s="319"/>
      <c r="N6" s="319"/>
      <c r="O6" s="319"/>
      <c r="P6" s="319"/>
      <c r="Q6" s="319"/>
      <c r="R6" s="319"/>
      <c r="S6" s="321" t="s">
        <v>71</v>
      </c>
      <c r="T6" s="321" t="s">
        <v>72</v>
      </c>
      <c r="U6" s="321" t="s">
        <v>76</v>
      </c>
      <c r="V6" s="322" t="s">
        <v>400</v>
      </c>
      <c r="W6" s="322"/>
      <c r="X6" s="322"/>
      <c r="Y6" s="322"/>
      <c r="Z6" s="322"/>
      <c r="AA6" s="322"/>
      <c r="AB6" s="322"/>
      <c r="AC6" s="322" t="s">
        <v>399</v>
      </c>
      <c r="AD6" s="319"/>
      <c r="AE6" s="319"/>
      <c r="AF6" s="319"/>
      <c r="AG6" s="319"/>
      <c r="AH6" s="319"/>
      <c r="AI6" s="319"/>
      <c r="AJ6" s="323"/>
      <c r="AN6" s="325"/>
    </row>
    <row r="7" spans="1:45" s="136" customFormat="1" ht="22.5" hidden="1">
      <c r="A7" s="71">
        <v>1</v>
      </c>
      <c r="B7" s="72" t="s">
        <v>77</v>
      </c>
      <c r="C7" s="91" t="s">
        <v>79</v>
      </c>
      <c r="D7" s="314" t="str">
        <f>IF(Dane!F7="","",Dane!F7)</f>
        <v>Nie</v>
      </c>
      <c r="E7" s="301"/>
      <c r="F7" s="301"/>
      <c r="G7" s="301"/>
      <c r="H7" s="302"/>
      <c r="I7" s="302"/>
      <c r="J7" s="302"/>
      <c r="K7" s="302"/>
      <c r="L7" s="302"/>
      <c r="M7" s="302"/>
      <c r="N7" s="302"/>
      <c r="O7" s="302"/>
      <c r="P7" s="310"/>
      <c r="Q7" s="310"/>
      <c r="R7" s="310"/>
      <c r="AE7" s="302"/>
      <c r="AF7" s="302"/>
      <c r="AG7" s="302"/>
      <c r="AH7" s="302"/>
      <c r="AI7" s="302"/>
      <c r="AJ7" s="309"/>
      <c r="AK7" s="62"/>
      <c r="AL7" s="62"/>
      <c r="AM7" s="62"/>
      <c r="AN7" s="137"/>
      <c r="AO7" s="137"/>
      <c r="AP7" s="137"/>
      <c r="AQ7" s="137"/>
      <c r="AR7" s="137"/>
      <c r="AS7" s="137"/>
    </row>
    <row r="8" spans="1:45" s="62" customFormat="1" ht="22.5" hidden="1">
      <c r="A8" s="75">
        <v>2</v>
      </c>
      <c r="B8" s="76" t="s">
        <v>78</v>
      </c>
      <c r="C8" s="93" t="s">
        <v>79</v>
      </c>
      <c r="D8" s="315" t="str">
        <f>IF(Dane!F8="","",Dane!F8)</f>
        <v/>
      </c>
      <c r="E8" s="301"/>
      <c r="F8" s="301"/>
      <c r="G8" s="301"/>
      <c r="H8" s="302"/>
      <c r="I8" s="302"/>
      <c r="J8" s="302"/>
      <c r="K8" s="302"/>
      <c r="L8" s="302"/>
      <c r="M8" s="302"/>
      <c r="N8" s="302"/>
      <c r="O8" s="302"/>
      <c r="P8" s="301"/>
      <c r="Q8" s="301"/>
      <c r="R8" s="301"/>
      <c r="AE8" s="302"/>
      <c r="AF8" s="302"/>
      <c r="AG8" s="302"/>
      <c r="AH8" s="302"/>
      <c r="AI8" s="302"/>
      <c r="AJ8" s="309"/>
    </row>
    <row r="9" spans="1:45" s="62" customFormat="1" hidden="1">
      <c r="A9" s="75">
        <v>3</v>
      </c>
      <c r="B9" s="76" t="s">
        <v>74</v>
      </c>
      <c r="C9" s="93" t="s">
        <v>4</v>
      </c>
      <c r="D9" s="329" t="str">
        <f>IF($C$3="","Nie dotyczy",VLOOKUP($C$3,$B$556:$K$629,3,FALSE()))</f>
        <v>Nie dotyczy</v>
      </c>
      <c r="E9" s="301" t="str">
        <f>IF($D$9="Nie dotyczy","","wg zryczałtowanej procentowej stawki dochodów (FR)")</f>
        <v/>
      </c>
      <c r="F9" s="301"/>
      <c r="G9" s="301"/>
      <c r="H9" s="301"/>
      <c r="I9" s="302"/>
      <c r="J9" s="302"/>
      <c r="K9" s="302"/>
      <c r="L9" s="302"/>
      <c r="M9" s="302"/>
      <c r="N9" s="302"/>
      <c r="O9" s="302"/>
      <c r="P9" s="301"/>
      <c r="Q9" s="301"/>
      <c r="R9" s="301"/>
      <c r="S9" s="301"/>
      <c r="T9" s="301"/>
      <c r="U9" s="301"/>
      <c r="V9" s="301"/>
      <c r="W9" s="301"/>
      <c r="X9" s="301"/>
      <c r="Y9" s="301"/>
      <c r="Z9" s="301"/>
      <c r="AA9" s="301"/>
      <c r="AB9" s="301"/>
      <c r="AC9" s="301"/>
      <c r="AD9" s="301"/>
      <c r="AE9" s="301"/>
      <c r="AF9" s="301"/>
      <c r="AG9" s="301"/>
      <c r="AH9" s="301"/>
      <c r="AI9" s="302"/>
      <c r="AJ9" s="309"/>
      <c r="AN9" s="67"/>
    </row>
    <row r="10" spans="1:45" s="62" customFormat="1" ht="33.75" hidden="1">
      <c r="A10" s="110">
        <v>4</v>
      </c>
      <c r="B10" s="332" t="s">
        <v>662</v>
      </c>
      <c r="C10" s="86" t="s">
        <v>250</v>
      </c>
      <c r="D10" s="462">
        <v>4.7196999999999996</v>
      </c>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row>
    <row r="11" spans="1:45" s="324" customFormat="1" ht="18" customHeight="1">
      <c r="A11" s="316" t="s">
        <v>468</v>
      </c>
      <c r="B11" s="317" t="s">
        <v>469</v>
      </c>
      <c r="C11" s="318"/>
      <c r="D11" s="377"/>
      <c r="E11" s="319"/>
      <c r="F11" s="319"/>
      <c r="G11" s="320"/>
      <c r="H11" s="319"/>
      <c r="I11" s="319"/>
      <c r="J11" s="319"/>
      <c r="K11" s="319"/>
      <c r="L11" s="319"/>
      <c r="M11" s="319"/>
      <c r="N11" s="319"/>
      <c r="O11" s="319"/>
      <c r="P11" s="319"/>
      <c r="Q11" s="319"/>
      <c r="R11" s="319"/>
      <c r="S11" s="321" t="s">
        <v>71</v>
      </c>
      <c r="T11" s="321" t="s">
        <v>72</v>
      </c>
      <c r="U11" s="321" t="s">
        <v>76</v>
      </c>
      <c r="V11" s="322" t="s">
        <v>400</v>
      </c>
      <c r="W11" s="322"/>
      <c r="X11" s="322"/>
      <c r="Y11" s="322"/>
      <c r="Z11" s="322"/>
      <c r="AA11" s="322"/>
      <c r="AB11" s="322"/>
      <c r="AC11" s="322" t="s">
        <v>399</v>
      </c>
      <c r="AD11" s="319"/>
      <c r="AE11" s="319"/>
      <c r="AF11" s="319"/>
      <c r="AG11" s="319"/>
      <c r="AH11" s="319"/>
      <c r="AI11" s="319"/>
      <c r="AJ11" s="323"/>
      <c r="AN11" s="325"/>
    </row>
    <row r="12" spans="1:45" s="62" customFormat="1" ht="33.75">
      <c r="A12" s="71">
        <v>1</v>
      </c>
      <c r="B12" s="72" t="s">
        <v>719</v>
      </c>
      <c r="C12" s="91" t="s">
        <v>4</v>
      </c>
      <c r="D12" s="378">
        <f>IF(Dane!F10="",0,Dane!F10)</f>
        <v>0</v>
      </c>
      <c r="E12" s="301"/>
      <c r="F12" s="301"/>
      <c r="G12" s="301"/>
      <c r="H12" s="301"/>
      <c r="I12" s="301"/>
      <c r="J12" s="301"/>
      <c r="K12" s="301"/>
      <c r="L12" s="301"/>
      <c r="M12" s="301"/>
      <c r="N12" s="301"/>
      <c r="O12" s="301"/>
      <c r="P12" s="301"/>
      <c r="Q12" s="301"/>
      <c r="R12" s="301"/>
      <c r="AE12" s="301"/>
      <c r="AF12" s="301"/>
      <c r="AG12" s="301"/>
      <c r="AH12" s="301"/>
      <c r="AI12" s="301"/>
      <c r="AJ12" s="301"/>
    </row>
    <row r="13" spans="1:45" s="62" customFormat="1">
      <c r="A13" s="75" t="s">
        <v>35</v>
      </c>
      <c r="B13" s="76" t="s">
        <v>530</v>
      </c>
      <c r="C13" s="93" t="s">
        <v>79</v>
      </c>
      <c r="D13" s="329" t="str">
        <f>IF(Dane!F12="","",Dane!F12)</f>
        <v/>
      </c>
      <c r="E13" s="301"/>
      <c r="F13" s="301"/>
      <c r="G13" s="301"/>
      <c r="H13" s="301"/>
      <c r="I13" s="301"/>
      <c r="J13" s="301"/>
      <c r="K13" s="301"/>
      <c r="L13" s="301"/>
      <c r="M13" s="301"/>
      <c r="N13" s="301"/>
      <c r="O13" s="301"/>
      <c r="P13" s="301"/>
      <c r="Q13" s="301"/>
      <c r="R13" s="301"/>
      <c r="AE13" s="301"/>
      <c r="AF13" s="301"/>
      <c r="AG13" s="301"/>
      <c r="AH13" s="301"/>
      <c r="AI13" s="301"/>
      <c r="AJ13" s="301"/>
    </row>
    <row r="14" spans="1:45" s="62" customFormat="1">
      <c r="A14" s="75" t="s">
        <v>36</v>
      </c>
      <c r="B14" s="76" t="s">
        <v>531</v>
      </c>
      <c r="C14" s="93" t="s">
        <v>4</v>
      </c>
      <c r="D14" s="329" t="str">
        <f>IF(Dane!F13="","",Dane!F13)</f>
        <v/>
      </c>
      <c r="E14" s="301"/>
      <c r="F14" s="301"/>
      <c r="G14" s="301"/>
      <c r="H14" s="301"/>
      <c r="I14" s="301"/>
      <c r="J14" s="301"/>
      <c r="K14" s="301"/>
      <c r="L14" s="301"/>
      <c r="M14" s="301"/>
      <c r="N14" s="301"/>
      <c r="O14" s="301"/>
      <c r="P14" s="301"/>
      <c r="Q14" s="301"/>
      <c r="R14" s="301"/>
      <c r="AE14" s="301"/>
      <c r="AF14" s="301"/>
      <c r="AG14" s="301"/>
      <c r="AH14" s="301"/>
      <c r="AI14" s="301"/>
      <c r="AJ14" s="301"/>
    </row>
    <row r="15" spans="1:45" s="62" customFormat="1">
      <c r="A15" s="75" t="s">
        <v>37</v>
      </c>
      <c r="B15" s="76" t="s">
        <v>594</v>
      </c>
      <c r="C15" s="93" t="s">
        <v>4</v>
      </c>
      <c r="D15" s="329" t="str">
        <f>IF(Dane!F14="","",Dane!F14)</f>
        <v/>
      </c>
      <c r="E15" s="301"/>
      <c r="F15" s="301"/>
      <c r="G15" s="301"/>
      <c r="H15" s="301"/>
      <c r="I15" s="301"/>
      <c r="J15" s="301"/>
      <c r="K15" s="301"/>
      <c r="L15" s="301"/>
      <c r="M15" s="301"/>
      <c r="N15" s="301"/>
      <c r="O15" s="301"/>
      <c r="P15" s="301"/>
      <c r="Q15" s="301"/>
      <c r="R15" s="301"/>
      <c r="AE15" s="301"/>
      <c r="AF15" s="301"/>
      <c r="AG15" s="301"/>
      <c r="AH15" s="301"/>
      <c r="AI15" s="301"/>
      <c r="AJ15" s="301"/>
    </row>
    <row r="16" spans="1:45" s="62" customFormat="1">
      <c r="A16" s="110">
        <v>3</v>
      </c>
      <c r="B16" s="85" t="s">
        <v>532</v>
      </c>
      <c r="C16" s="86" t="s">
        <v>79</v>
      </c>
      <c r="D16" s="379" t="str">
        <f>IF(Dane!F16="","",Dane!F16)</f>
        <v/>
      </c>
      <c r="E16" s="301"/>
      <c r="F16" s="301"/>
      <c r="G16" s="301"/>
      <c r="H16" s="301"/>
      <c r="I16" s="301"/>
      <c r="J16" s="301"/>
      <c r="K16" s="301"/>
      <c r="L16" s="301"/>
      <c r="M16" s="301"/>
      <c r="N16" s="301"/>
      <c r="O16" s="301"/>
      <c r="P16" s="301"/>
      <c r="Q16" s="301"/>
      <c r="R16" s="301"/>
      <c r="AE16" s="301"/>
      <c r="AF16" s="301"/>
      <c r="AG16" s="301"/>
      <c r="AH16" s="301"/>
      <c r="AI16" s="301"/>
      <c r="AJ16" s="301"/>
    </row>
    <row r="17" spans="1:45" s="324" customFormat="1" ht="18" customHeight="1">
      <c r="A17" s="316" t="s">
        <v>470</v>
      </c>
      <c r="B17" s="317" t="s">
        <v>471</v>
      </c>
      <c r="C17" s="318"/>
      <c r="D17" s="377"/>
      <c r="E17" s="319"/>
      <c r="F17" s="319"/>
      <c r="G17" s="320"/>
      <c r="H17" s="319"/>
      <c r="I17" s="319"/>
      <c r="J17" s="319"/>
      <c r="K17" s="319"/>
      <c r="L17" s="319"/>
      <c r="M17" s="319"/>
      <c r="N17" s="319"/>
      <c r="O17" s="319"/>
      <c r="P17" s="319"/>
      <c r="Q17" s="319"/>
      <c r="R17" s="319"/>
      <c r="S17" s="321" t="s">
        <v>71</v>
      </c>
      <c r="T17" s="321" t="s">
        <v>72</v>
      </c>
      <c r="U17" s="321" t="s">
        <v>76</v>
      </c>
      <c r="V17" s="322" t="s">
        <v>400</v>
      </c>
      <c r="W17" s="322"/>
      <c r="X17" s="322"/>
      <c r="Y17" s="322"/>
      <c r="Z17" s="322"/>
      <c r="AA17" s="322"/>
      <c r="AB17" s="322"/>
      <c r="AC17" s="322" t="s">
        <v>399</v>
      </c>
      <c r="AD17" s="319"/>
      <c r="AE17" s="319"/>
      <c r="AF17" s="319"/>
      <c r="AG17" s="319"/>
      <c r="AH17" s="319"/>
      <c r="AI17" s="319"/>
      <c r="AJ17" s="323"/>
      <c r="AN17" s="325"/>
    </row>
    <row r="18" spans="1:45" s="62" customFormat="1">
      <c r="A18" s="71">
        <v>1</v>
      </c>
      <c r="B18" s="72" t="s">
        <v>80</v>
      </c>
      <c r="C18" s="91" t="s">
        <v>79</v>
      </c>
      <c r="D18" s="378" t="str">
        <f>IF(Dane!F18="","",Dane!F18)</f>
        <v/>
      </c>
      <c r="E18" s="301" t="str">
        <f>IF($D$18="Tak"," w cenach brutto",IF($D$18="Nie"," w cenach netto"," w cenach netto + część VAT"))</f>
        <v xml:space="preserve"> w cenach netto + część VAT</v>
      </c>
      <c r="F18" s="301"/>
      <c r="G18" s="301"/>
      <c r="H18" s="301"/>
      <c r="I18" s="301"/>
      <c r="J18" s="301"/>
      <c r="K18" s="301"/>
      <c r="L18" s="301"/>
      <c r="M18" s="301"/>
      <c r="N18" s="301"/>
      <c r="O18" s="301"/>
      <c r="P18" s="301"/>
      <c r="Q18" s="301"/>
      <c r="R18" s="301"/>
      <c r="AE18" s="301"/>
      <c r="AF18" s="301"/>
      <c r="AG18" s="301"/>
      <c r="AH18" s="301"/>
      <c r="AI18" s="301"/>
      <c r="AJ18" s="301"/>
    </row>
    <row r="19" spans="1:45" s="62" customFormat="1" ht="22.5">
      <c r="A19" s="110">
        <v>2</v>
      </c>
      <c r="B19" s="85" t="s">
        <v>376</v>
      </c>
      <c r="C19" s="108" t="s">
        <v>4</v>
      </c>
      <c r="D19" s="379" t="str">
        <f>IF(Dane!F19="","",Dane!F19)</f>
        <v/>
      </c>
      <c r="E19" s="301" t="str">
        <f>IF($D$18="Częściowo",IF($D$19="","Proszę wpisać poziom procentowy wydatków kwalifikowalnych",""),"")</f>
        <v/>
      </c>
      <c r="F19" s="301"/>
      <c r="G19" s="301"/>
      <c r="H19" s="301"/>
      <c r="I19" s="301"/>
      <c r="J19" s="301"/>
      <c r="K19" s="301"/>
      <c r="L19" s="301"/>
      <c r="M19" s="301"/>
      <c r="N19" s="301"/>
      <c r="O19" s="301"/>
      <c r="P19" s="301"/>
      <c r="Q19" s="301"/>
      <c r="R19" s="301"/>
      <c r="AE19" s="301"/>
      <c r="AF19" s="301"/>
      <c r="AG19" s="301"/>
      <c r="AH19" s="301"/>
      <c r="AI19" s="301"/>
      <c r="AJ19" s="301"/>
    </row>
    <row r="20" spans="1:45" s="324" customFormat="1" ht="18" customHeight="1">
      <c r="A20" s="316" t="s">
        <v>472</v>
      </c>
      <c r="B20" s="317" t="s">
        <v>473</v>
      </c>
      <c r="C20" s="318"/>
      <c r="D20" s="377"/>
      <c r="E20" s="319"/>
      <c r="F20" s="319"/>
      <c r="G20" s="320"/>
      <c r="H20" s="319"/>
      <c r="I20" s="319"/>
      <c r="J20" s="319"/>
      <c r="K20" s="319"/>
      <c r="L20" s="319"/>
      <c r="M20" s="319"/>
      <c r="N20" s="319"/>
      <c r="O20" s="319"/>
      <c r="P20" s="319"/>
      <c r="Q20" s="319"/>
      <c r="R20" s="319"/>
      <c r="S20" s="321" t="s">
        <v>71</v>
      </c>
      <c r="T20" s="321" t="s">
        <v>72</v>
      </c>
      <c r="U20" s="321" t="s">
        <v>76</v>
      </c>
      <c r="V20" s="322" t="s">
        <v>400</v>
      </c>
      <c r="W20" s="322"/>
      <c r="X20" s="322"/>
      <c r="Y20" s="322"/>
      <c r="Z20" s="322"/>
      <c r="AA20" s="322"/>
      <c r="AB20" s="322"/>
      <c r="AC20" s="322" t="s">
        <v>399</v>
      </c>
      <c r="AD20" s="319"/>
      <c r="AE20" s="319"/>
      <c r="AF20" s="319"/>
      <c r="AG20" s="319"/>
      <c r="AH20" s="319"/>
      <c r="AI20" s="319"/>
      <c r="AJ20" s="323"/>
      <c r="AN20" s="325"/>
    </row>
    <row r="21" spans="1:45" s="62" customFormat="1">
      <c r="A21" s="71">
        <v>1</v>
      </c>
      <c r="B21" s="72" t="s">
        <v>53</v>
      </c>
      <c r="C21" s="115" t="s">
        <v>34</v>
      </c>
      <c r="D21" s="408" t="str">
        <f>IF(Dane!F21="","",Dane!F21)</f>
        <v/>
      </c>
      <c r="E21" s="301"/>
      <c r="F21" s="301"/>
      <c r="G21" s="302"/>
      <c r="H21" s="301"/>
      <c r="I21" s="301"/>
      <c r="J21" s="301"/>
      <c r="K21" s="301"/>
      <c r="L21" s="301"/>
      <c r="M21" s="301"/>
      <c r="N21" s="301"/>
      <c r="O21" s="301"/>
      <c r="P21" s="301"/>
      <c r="Q21" s="301"/>
      <c r="R21" s="301"/>
      <c r="AE21" s="301"/>
      <c r="AF21" s="301"/>
      <c r="AG21" s="301"/>
      <c r="AH21" s="301"/>
      <c r="AI21" s="301"/>
      <c r="AJ21" s="301"/>
    </row>
    <row r="22" spans="1:45" s="62" customFormat="1">
      <c r="A22" s="75">
        <v>2</v>
      </c>
      <c r="B22" s="76" t="s">
        <v>32</v>
      </c>
      <c r="C22" s="148" t="s">
        <v>34</v>
      </c>
      <c r="D22" s="409" t="str">
        <f>IF(Dane!F22="","",Dane!F22)</f>
        <v/>
      </c>
      <c r="E22" s="302"/>
      <c r="F22" s="302"/>
      <c r="G22" s="301"/>
      <c r="H22" s="301"/>
      <c r="I22" s="301"/>
      <c r="J22" s="301"/>
      <c r="K22" s="301"/>
      <c r="L22" s="301"/>
      <c r="M22" s="301"/>
      <c r="N22" s="301"/>
      <c r="O22" s="301"/>
      <c r="P22" s="301"/>
      <c r="Q22" s="301"/>
      <c r="R22" s="301"/>
      <c r="AE22" s="301"/>
      <c r="AF22" s="301"/>
      <c r="AG22" s="301"/>
      <c r="AH22" s="301"/>
      <c r="AI22" s="301"/>
      <c r="AJ22" s="301"/>
    </row>
    <row r="23" spans="1:45" s="62" customFormat="1">
      <c r="A23" s="110">
        <v>3</v>
      </c>
      <c r="B23" s="85" t="s">
        <v>33</v>
      </c>
      <c r="C23" s="108" t="s">
        <v>34</v>
      </c>
      <c r="D23" s="410" t="str">
        <f>IF(Dane!F23="","",Dane!F23)</f>
        <v/>
      </c>
      <c r="E23" s="301"/>
      <c r="F23" s="301"/>
      <c r="G23" s="301"/>
      <c r="H23" s="302"/>
      <c r="I23" s="302"/>
      <c r="J23" s="302"/>
      <c r="K23" s="302"/>
      <c r="L23" s="302"/>
      <c r="M23" s="302"/>
      <c r="N23" s="302"/>
      <c r="O23" s="302"/>
      <c r="P23" s="301"/>
      <c r="Q23" s="301"/>
      <c r="R23" s="301"/>
      <c r="AE23" s="302"/>
      <c r="AF23" s="302"/>
      <c r="AG23" s="302"/>
      <c r="AH23" s="302"/>
      <c r="AI23" s="302"/>
      <c r="AJ23" s="309"/>
      <c r="AN23" s="67"/>
    </row>
    <row r="24" spans="1:45" s="324" customFormat="1" ht="18" customHeight="1">
      <c r="A24" s="316" t="s">
        <v>474</v>
      </c>
      <c r="B24" s="317" t="s">
        <v>475</v>
      </c>
      <c r="C24" s="318"/>
      <c r="D24" s="377"/>
      <c r="E24" s="319"/>
      <c r="F24" s="319"/>
      <c r="G24" s="320"/>
      <c r="H24" s="319"/>
      <c r="I24" s="319"/>
      <c r="J24" s="319"/>
      <c r="K24" s="319"/>
      <c r="L24" s="319"/>
      <c r="M24" s="319"/>
      <c r="N24" s="319"/>
      <c r="O24" s="319"/>
      <c r="P24" s="319"/>
      <c r="Q24" s="319"/>
      <c r="R24" s="319"/>
      <c r="S24" s="324" t="s">
        <v>71</v>
      </c>
      <c r="T24" s="324" t="s">
        <v>72</v>
      </c>
      <c r="U24" s="324" t="s">
        <v>76</v>
      </c>
      <c r="V24" s="319" t="s">
        <v>400</v>
      </c>
      <c r="W24" s="319"/>
      <c r="X24" s="319"/>
      <c r="Y24" s="319"/>
      <c r="Z24" s="319"/>
      <c r="AA24" s="319"/>
      <c r="AB24" s="319"/>
      <c r="AC24" s="319" t="s">
        <v>399</v>
      </c>
      <c r="AD24" s="319"/>
      <c r="AE24" s="319"/>
      <c r="AF24" s="319"/>
      <c r="AG24" s="319"/>
      <c r="AH24" s="319"/>
      <c r="AI24" s="319"/>
      <c r="AJ24" s="468"/>
      <c r="AN24" s="325"/>
    </row>
    <row r="25" spans="1:45" s="62" customFormat="1">
      <c r="A25" s="71" t="s">
        <v>11</v>
      </c>
      <c r="B25" s="10" t="s">
        <v>533</v>
      </c>
      <c r="C25" s="378" t="str">
        <f>IF(Dane!E25="","",Dane!E25)</f>
        <v>miejsko-wiejska</v>
      </c>
      <c r="D25" s="155" t="s">
        <v>527</v>
      </c>
      <c r="E25" s="154"/>
    </row>
    <row r="26" spans="1:45" s="62" customFormat="1">
      <c r="A26" s="75" t="s">
        <v>12</v>
      </c>
      <c r="B26" s="24" t="s">
        <v>534</v>
      </c>
      <c r="C26" s="329" t="str">
        <f>IF(Dane!E26="","",Dane!E26)</f>
        <v>wieś</v>
      </c>
      <c r="D26" s="156" t="s">
        <v>527</v>
      </c>
      <c r="E26" s="99"/>
    </row>
    <row r="27" spans="1:45" s="62" customFormat="1">
      <c r="A27" s="75" t="s">
        <v>35</v>
      </c>
      <c r="B27" s="24" t="s">
        <v>191</v>
      </c>
      <c r="C27" s="469" t="str">
        <f>IF(Dane!E27="","",Dane!E27)</f>
        <v/>
      </c>
      <c r="D27" s="470">
        <f>IF($C$25="","",VLOOKUP($C$25,$B$632:$E$634,2,FALSE))</f>
        <v>26.7</v>
      </c>
      <c r="E27" s="99">
        <f>IF(C27="",D27,C27)</f>
        <v>26.7</v>
      </c>
    </row>
    <row r="28" spans="1:45" s="62" customFormat="1">
      <c r="A28" s="75" t="s">
        <v>476</v>
      </c>
      <c r="B28" s="24" t="s">
        <v>192</v>
      </c>
      <c r="C28" s="469" t="str">
        <f>IF(Dane!E28="","",Dane!E28)</f>
        <v/>
      </c>
      <c r="D28" s="470">
        <f>IF($C$25="","",VLOOKUP($C$25,$B$632:$E$634,3,FALSE))</f>
        <v>1731.1</v>
      </c>
      <c r="E28" s="99">
        <f t="shared" ref="E28:E29" si="0">IF(C28="",D28,C28)</f>
        <v>1731.1</v>
      </c>
    </row>
    <row r="29" spans="1:45" s="62" customFormat="1">
      <c r="A29" s="110" t="s">
        <v>477</v>
      </c>
      <c r="B29" s="26" t="s">
        <v>535</v>
      </c>
      <c r="C29" s="471" t="str">
        <f>IF(Dane!E29="","",Dane!E29)</f>
        <v/>
      </c>
      <c r="D29" s="479">
        <f>IF($C$25="","",VLOOKUP($C$25,$B$632:$E$634,4,FALSE))</f>
        <v>2.74</v>
      </c>
      <c r="E29" s="157">
        <f t="shared" si="0"/>
        <v>2.74</v>
      </c>
    </row>
    <row r="30" spans="1:45" s="62" customFormat="1">
      <c r="A30" s="144" t="s">
        <v>10</v>
      </c>
      <c r="B30" s="145" t="s">
        <v>2</v>
      </c>
      <c r="C30" s="146" t="s">
        <v>0</v>
      </c>
      <c r="D30" s="132">
        <v>2021</v>
      </c>
      <c r="E30" s="132">
        <v>2022</v>
      </c>
      <c r="F30" s="132">
        <v>2023</v>
      </c>
      <c r="G30" s="132">
        <v>2024</v>
      </c>
      <c r="H30" s="132">
        <v>2025</v>
      </c>
      <c r="I30" s="132">
        <v>2026</v>
      </c>
      <c r="J30" s="132">
        <v>2027</v>
      </c>
      <c r="K30" s="132">
        <v>2028</v>
      </c>
      <c r="L30" s="132">
        <v>2029</v>
      </c>
      <c r="M30" s="132">
        <v>2030</v>
      </c>
      <c r="N30" s="132">
        <v>2031</v>
      </c>
      <c r="O30" s="132">
        <v>2032</v>
      </c>
      <c r="P30" s="132">
        <v>2033</v>
      </c>
      <c r="Q30" s="132">
        <v>2034</v>
      </c>
      <c r="R30" s="132">
        <v>2035</v>
      </c>
      <c r="S30" s="132">
        <v>2036</v>
      </c>
      <c r="T30" s="132">
        <v>2037</v>
      </c>
      <c r="U30" s="132">
        <v>2038</v>
      </c>
      <c r="V30" s="132">
        <v>2039</v>
      </c>
      <c r="W30" s="132">
        <v>2040</v>
      </c>
      <c r="X30" s="132">
        <v>2041</v>
      </c>
      <c r="Y30" s="132">
        <v>2042</v>
      </c>
      <c r="Z30" s="132">
        <v>2043</v>
      </c>
      <c r="AA30" s="132">
        <v>2044</v>
      </c>
      <c r="AB30" s="132">
        <v>2045</v>
      </c>
      <c r="AC30" s="132">
        <v>2046</v>
      </c>
      <c r="AD30" s="132">
        <v>2047</v>
      </c>
      <c r="AE30" s="132">
        <v>2048</v>
      </c>
      <c r="AF30" s="132">
        <v>2049</v>
      </c>
      <c r="AG30" s="132">
        <v>2050</v>
      </c>
      <c r="AH30" s="132">
        <v>2051</v>
      </c>
      <c r="AI30" s="132">
        <v>2052</v>
      </c>
      <c r="AJ30" s="132">
        <v>2053</v>
      </c>
      <c r="AK30" s="132">
        <v>2054</v>
      </c>
      <c r="AL30" s="132">
        <v>2055</v>
      </c>
      <c r="AM30" s="132">
        <v>2056</v>
      </c>
      <c r="AN30" s="132">
        <v>2057</v>
      </c>
      <c r="AO30" s="132">
        <v>2058</v>
      </c>
      <c r="AP30" s="132">
        <v>2059</v>
      </c>
      <c r="AQ30" s="132">
        <v>2060</v>
      </c>
      <c r="AR30" s="132">
        <v>2061</v>
      </c>
      <c r="AS30" s="132">
        <v>2062</v>
      </c>
    </row>
    <row r="31" spans="1:45" s="62" customFormat="1">
      <c r="A31" s="90" t="s">
        <v>185</v>
      </c>
      <c r="B31" s="72" t="s">
        <v>742</v>
      </c>
      <c r="C31" s="91" t="s">
        <v>57</v>
      </c>
      <c r="D31" s="92">
        <v>1753</v>
      </c>
      <c r="E31" s="92">
        <f>D31*(1+D$47/2)</f>
        <v>1735.47</v>
      </c>
      <c r="F31" s="92">
        <f>E31*(1+E$47/2)</f>
        <v>1738.0732050000001</v>
      </c>
      <c r="G31" s="92">
        <f t="shared" ref="G31:AS31" si="1">F31*(1+F$47/2)</f>
        <v>1766.7514128825001</v>
      </c>
      <c r="H31" s="92">
        <f t="shared" si="1"/>
        <v>1799.4363140208263</v>
      </c>
      <c r="I31" s="92">
        <f t="shared" si="1"/>
        <v>1830.9264495161908</v>
      </c>
      <c r="J31" s="92">
        <f t="shared" si="1"/>
        <v>1858.3903462589335</v>
      </c>
      <c r="K31" s="92">
        <f t="shared" si="1"/>
        <v>1885.337006279688</v>
      </c>
      <c r="L31" s="92">
        <f t="shared" si="1"/>
        <v>1912.6743928707433</v>
      </c>
      <c r="M31" s="92">
        <f t="shared" si="1"/>
        <v>1940.408171567369</v>
      </c>
      <c r="N31" s="92">
        <f t="shared" si="1"/>
        <v>1968.5440900550957</v>
      </c>
      <c r="O31" s="92">
        <f t="shared" si="1"/>
        <v>1997.0879793608945</v>
      </c>
      <c r="P31" s="92">
        <f t="shared" si="1"/>
        <v>2025.047211071947</v>
      </c>
      <c r="Q31" s="92">
        <f t="shared" si="1"/>
        <v>2053.3978720269542</v>
      </c>
      <c r="R31" s="92">
        <f t="shared" si="1"/>
        <v>2082.1454422353318</v>
      </c>
      <c r="S31" s="92">
        <f t="shared" si="1"/>
        <v>2111.2954784266262</v>
      </c>
      <c r="T31" s="92">
        <f t="shared" si="1"/>
        <v>2140.8536151245989</v>
      </c>
      <c r="U31" s="92">
        <f t="shared" si="1"/>
        <v>2170.8255657363434</v>
      </c>
      <c r="V31" s="92">
        <f t="shared" si="1"/>
        <v>2200.131710873784</v>
      </c>
      <c r="W31" s="92">
        <f t="shared" si="1"/>
        <v>2229.8334889705802</v>
      </c>
      <c r="X31" s="92">
        <f t="shared" si="1"/>
        <v>2259.9362410716831</v>
      </c>
      <c r="Y31" s="92">
        <f t="shared" si="1"/>
        <v>2290.4453803261508</v>
      </c>
      <c r="Z31" s="92">
        <f t="shared" si="1"/>
        <v>2321.3663929605541</v>
      </c>
      <c r="AA31" s="92">
        <f t="shared" si="1"/>
        <v>2351.544156069041</v>
      </c>
      <c r="AB31" s="92">
        <f t="shared" si="1"/>
        <v>2382.1142300979382</v>
      </c>
      <c r="AC31" s="92">
        <f t="shared" si="1"/>
        <v>2413.0817150892112</v>
      </c>
      <c r="AD31" s="92">
        <f t="shared" si="1"/>
        <v>2444.4517773853709</v>
      </c>
      <c r="AE31" s="92">
        <f t="shared" si="1"/>
        <v>2476.2296504913807</v>
      </c>
      <c r="AF31" s="92">
        <f t="shared" si="1"/>
        <v>2508.4206359477685</v>
      </c>
      <c r="AG31" s="92">
        <f t="shared" si="1"/>
        <v>2539.7758938971156</v>
      </c>
      <c r="AH31" s="92">
        <f t="shared" si="1"/>
        <v>2571.5230925708292</v>
      </c>
      <c r="AI31" s="92">
        <f t="shared" si="1"/>
        <v>2603.6671312279645</v>
      </c>
      <c r="AJ31" s="92">
        <f t="shared" si="1"/>
        <v>2636.212970368314</v>
      </c>
      <c r="AK31" s="92">
        <f t="shared" si="1"/>
        <v>2669.1656324979176</v>
      </c>
      <c r="AL31" s="92">
        <f t="shared" si="1"/>
        <v>2701.1956200878926</v>
      </c>
      <c r="AM31" s="92">
        <f t="shared" si="1"/>
        <v>2733.6099675289474</v>
      </c>
      <c r="AN31" s="92">
        <f t="shared" si="1"/>
        <v>2766.4132871392949</v>
      </c>
      <c r="AO31" s="92">
        <f t="shared" si="1"/>
        <v>2799.6102465849663</v>
      </c>
      <c r="AP31" s="92">
        <f t="shared" si="1"/>
        <v>2833.2055695439858</v>
      </c>
      <c r="AQ31" s="92">
        <f t="shared" si="1"/>
        <v>2867.2040363785136</v>
      </c>
      <c r="AR31" s="92">
        <f t="shared" si="1"/>
        <v>2901.6104848150558</v>
      </c>
      <c r="AS31" s="92">
        <f t="shared" si="1"/>
        <v>2936.4298106328365</v>
      </c>
    </row>
    <row r="32" spans="1:45" s="62" customFormat="1">
      <c r="A32" s="84" t="s">
        <v>186</v>
      </c>
      <c r="B32" s="76" t="s">
        <v>743</v>
      </c>
      <c r="C32" s="93" t="s">
        <v>57</v>
      </c>
      <c r="D32" s="94">
        <v>1991</v>
      </c>
      <c r="E32" s="94">
        <f>D32*(1+D$47/2)</f>
        <v>1971.09</v>
      </c>
      <c r="F32" s="94">
        <f t="shared" ref="F32:AS32" si="2">E32*(1+E$47/2)</f>
        <v>1974.0466349999999</v>
      </c>
      <c r="G32" s="94">
        <f t="shared" si="2"/>
        <v>2006.6184044774998</v>
      </c>
      <c r="H32" s="94">
        <f t="shared" si="2"/>
        <v>2043.7408449603336</v>
      </c>
      <c r="I32" s="94">
        <f t="shared" si="2"/>
        <v>2079.5063097471398</v>
      </c>
      <c r="J32" s="94">
        <f t="shared" si="2"/>
        <v>2110.6989043933468</v>
      </c>
      <c r="K32" s="94">
        <f t="shared" si="2"/>
        <v>2141.3040385070503</v>
      </c>
      <c r="L32" s="94">
        <f t="shared" si="2"/>
        <v>2172.3529470654025</v>
      </c>
      <c r="M32" s="94">
        <f t="shared" si="2"/>
        <v>2203.8520647978507</v>
      </c>
      <c r="N32" s="94">
        <f t="shared" si="2"/>
        <v>2235.8079197374195</v>
      </c>
      <c r="O32" s="94">
        <f t="shared" si="2"/>
        <v>2268.2271345736121</v>
      </c>
      <c r="P32" s="94">
        <f t="shared" si="2"/>
        <v>2299.9823144576426</v>
      </c>
      <c r="Q32" s="94">
        <f t="shared" si="2"/>
        <v>2332.1820668600494</v>
      </c>
      <c r="R32" s="94">
        <f t="shared" si="2"/>
        <v>2364.8326157960901</v>
      </c>
      <c r="S32" s="94">
        <f t="shared" si="2"/>
        <v>2397.9402724172355</v>
      </c>
      <c r="T32" s="94">
        <f t="shared" si="2"/>
        <v>2431.5114362310769</v>
      </c>
      <c r="U32" s="94">
        <f t="shared" si="2"/>
        <v>2465.552596338312</v>
      </c>
      <c r="V32" s="94">
        <f t="shared" si="2"/>
        <v>2498.8375563888794</v>
      </c>
      <c r="W32" s="94">
        <f t="shared" si="2"/>
        <v>2532.5718634001296</v>
      </c>
      <c r="X32" s="94">
        <f t="shared" si="2"/>
        <v>2566.7615835560314</v>
      </c>
      <c r="Y32" s="94">
        <f t="shared" si="2"/>
        <v>2601.4128649340378</v>
      </c>
      <c r="Z32" s="94">
        <f t="shared" si="2"/>
        <v>2636.5319386106476</v>
      </c>
      <c r="AA32" s="94">
        <f t="shared" si="2"/>
        <v>2670.8068538125858</v>
      </c>
      <c r="AB32" s="94">
        <f t="shared" si="2"/>
        <v>2705.5273429121494</v>
      </c>
      <c r="AC32" s="94">
        <f t="shared" si="2"/>
        <v>2740.6991983700073</v>
      </c>
      <c r="AD32" s="94">
        <f t="shared" si="2"/>
        <v>2776.328287948817</v>
      </c>
      <c r="AE32" s="94">
        <f t="shared" si="2"/>
        <v>2812.4205556921515</v>
      </c>
      <c r="AF32" s="94">
        <f t="shared" si="2"/>
        <v>2848.9820229161492</v>
      </c>
      <c r="AG32" s="94">
        <f t="shared" si="2"/>
        <v>2884.5942982026008</v>
      </c>
      <c r="AH32" s="94">
        <f t="shared" si="2"/>
        <v>2920.651726930133</v>
      </c>
      <c r="AI32" s="94">
        <f t="shared" si="2"/>
        <v>2957.1598735167595</v>
      </c>
      <c r="AJ32" s="94">
        <f t="shared" si="2"/>
        <v>2994.124371935719</v>
      </c>
      <c r="AK32" s="94">
        <f t="shared" si="2"/>
        <v>3031.5509265849155</v>
      </c>
      <c r="AL32" s="94">
        <f t="shared" si="2"/>
        <v>3067.9295377039343</v>
      </c>
      <c r="AM32" s="94">
        <f t="shared" si="2"/>
        <v>3104.7446921563815</v>
      </c>
      <c r="AN32" s="94">
        <f t="shared" si="2"/>
        <v>3142.0016284622579</v>
      </c>
      <c r="AO32" s="94">
        <f t="shared" si="2"/>
        <v>3179.705648003805</v>
      </c>
      <c r="AP32" s="94">
        <f t="shared" si="2"/>
        <v>3217.8621157798507</v>
      </c>
      <c r="AQ32" s="94">
        <f t="shared" si="2"/>
        <v>3256.476461169209</v>
      </c>
      <c r="AR32" s="94">
        <f t="shared" si="2"/>
        <v>3295.5541787032394</v>
      </c>
      <c r="AS32" s="94">
        <f t="shared" si="2"/>
        <v>3335.1008288476783</v>
      </c>
    </row>
    <row r="33" spans="1:49" s="62" customFormat="1">
      <c r="A33" s="84" t="s">
        <v>184</v>
      </c>
      <c r="B33" s="76" t="s">
        <v>744</v>
      </c>
      <c r="C33" s="93" t="s">
        <v>57</v>
      </c>
      <c r="D33" s="94">
        <v>2066</v>
      </c>
      <c r="E33" s="94">
        <f>D33*(1+D$47/2)</f>
        <v>2045.34</v>
      </c>
      <c r="F33" s="94">
        <f t="shared" ref="F33:AS33" si="3">E33*(1+E$47/2)</f>
        <v>2048.4080100000001</v>
      </c>
      <c r="G33" s="94">
        <f t="shared" si="3"/>
        <v>2082.2067421649999</v>
      </c>
      <c r="H33" s="94">
        <f t="shared" si="3"/>
        <v>2120.7275668950524</v>
      </c>
      <c r="I33" s="94">
        <f t="shared" si="3"/>
        <v>2157.840299315716</v>
      </c>
      <c r="J33" s="94">
        <f t="shared" si="3"/>
        <v>2190.2079038054517</v>
      </c>
      <c r="K33" s="94">
        <f t="shared" si="3"/>
        <v>2221.9659184106308</v>
      </c>
      <c r="L33" s="94">
        <f t="shared" si="3"/>
        <v>2254.1844242275847</v>
      </c>
      <c r="M33" s="94">
        <f t="shared" si="3"/>
        <v>2286.8700983788844</v>
      </c>
      <c r="N33" s="94">
        <f t="shared" si="3"/>
        <v>2320.0297148053783</v>
      </c>
      <c r="O33" s="94">
        <f t="shared" si="3"/>
        <v>2353.6701456700562</v>
      </c>
      <c r="P33" s="94">
        <f t="shared" si="3"/>
        <v>2386.621527709437</v>
      </c>
      <c r="Q33" s="94">
        <f t="shared" si="3"/>
        <v>2420.034229097369</v>
      </c>
      <c r="R33" s="94">
        <f t="shared" si="3"/>
        <v>2453.9147083047324</v>
      </c>
      <c r="S33" s="94">
        <f t="shared" si="3"/>
        <v>2488.2695142209986</v>
      </c>
      <c r="T33" s="94">
        <f t="shared" si="3"/>
        <v>2523.1052874200927</v>
      </c>
      <c r="U33" s="94">
        <f t="shared" si="3"/>
        <v>2558.4287614439741</v>
      </c>
      <c r="V33" s="94">
        <f t="shared" si="3"/>
        <v>2592.967549723468</v>
      </c>
      <c r="W33" s="94">
        <f t="shared" si="3"/>
        <v>2627.972611644735</v>
      </c>
      <c r="X33" s="94">
        <f t="shared" si="3"/>
        <v>2663.4502419019391</v>
      </c>
      <c r="Y33" s="94">
        <f t="shared" si="3"/>
        <v>2699.4068201676155</v>
      </c>
      <c r="Z33" s="94">
        <f t="shared" si="3"/>
        <v>2735.8488122398785</v>
      </c>
      <c r="AA33" s="94">
        <f t="shared" si="3"/>
        <v>2771.4148467989967</v>
      </c>
      <c r="AB33" s="94">
        <f t="shared" si="3"/>
        <v>2807.4432398073832</v>
      </c>
      <c r="AC33" s="94">
        <f t="shared" si="3"/>
        <v>2843.9400019248787</v>
      </c>
      <c r="AD33" s="94">
        <f t="shared" si="3"/>
        <v>2880.911221949902</v>
      </c>
      <c r="AE33" s="94">
        <f t="shared" si="3"/>
        <v>2918.3630678352506</v>
      </c>
      <c r="AF33" s="94">
        <f t="shared" si="3"/>
        <v>2956.3017877171087</v>
      </c>
      <c r="AG33" s="94">
        <f t="shared" si="3"/>
        <v>2993.2555600635724</v>
      </c>
      <c r="AH33" s="94">
        <f t="shared" si="3"/>
        <v>3030.6712545643668</v>
      </c>
      <c r="AI33" s="94">
        <f t="shared" si="3"/>
        <v>3068.5546452464214</v>
      </c>
      <c r="AJ33" s="94">
        <f t="shared" si="3"/>
        <v>3106.9115783120014</v>
      </c>
      <c r="AK33" s="94">
        <f t="shared" si="3"/>
        <v>3145.7479730409013</v>
      </c>
      <c r="AL33" s="94">
        <f t="shared" si="3"/>
        <v>3183.4969487173921</v>
      </c>
      <c r="AM33" s="94">
        <f t="shared" si="3"/>
        <v>3221.698912102001</v>
      </c>
      <c r="AN33" s="94">
        <f t="shared" si="3"/>
        <v>3260.3592990472252</v>
      </c>
      <c r="AO33" s="94">
        <f t="shared" si="3"/>
        <v>3299.483610635792</v>
      </c>
      <c r="AP33" s="94">
        <f t="shared" si="3"/>
        <v>3339.0774139634218</v>
      </c>
      <c r="AQ33" s="94">
        <f t="shared" si="3"/>
        <v>3379.1463429309829</v>
      </c>
      <c r="AR33" s="94">
        <f t="shared" si="3"/>
        <v>3419.6960990461548</v>
      </c>
      <c r="AS33" s="94">
        <f t="shared" si="3"/>
        <v>3460.7324522347085</v>
      </c>
    </row>
    <row r="34" spans="1:49" s="62" customFormat="1">
      <c r="A34" s="84" t="s">
        <v>187</v>
      </c>
      <c r="B34" s="76" t="s">
        <v>745</v>
      </c>
      <c r="C34" s="93" t="s">
        <v>57</v>
      </c>
      <c r="D34" s="94">
        <v>2264</v>
      </c>
      <c r="E34" s="94">
        <f>D34*(1+D$47/2)</f>
        <v>2241.36</v>
      </c>
      <c r="F34" s="94">
        <f t="shared" ref="F34:AS34" si="4">E34*(1+E$47/2)</f>
        <v>2244.7220400000001</v>
      </c>
      <c r="G34" s="94">
        <f t="shared" si="4"/>
        <v>2281.7599536600001</v>
      </c>
      <c r="H34" s="94">
        <f t="shared" si="4"/>
        <v>2323.9725128027098</v>
      </c>
      <c r="I34" s="94">
        <f t="shared" si="4"/>
        <v>2364.6420317767574</v>
      </c>
      <c r="J34" s="94">
        <f t="shared" si="4"/>
        <v>2400.1116622534087</v>
      </c>
      <c r="K34" s="94">
        <f t="shared" si="4"/>
        <v>2434.9132813560832</v>
      </c>
      <c r="L34" s="94">
        <f t="shared" si="4"/>
        <v>2470.2195239357461</v>
      </c>
      <c r="M34" s="94">
        <f t="shared" si="4"/>
        <v>2506.0377070328145</v>
      </c>
      <c r="N34" s="94">
        <f t="shared" si="4"/>
        <v>2542.3752537847904</v>
      </c>
      <c r="O34" s="94">
        <f t="shared" si="4"/>
        <v>2579.23969496467</v>
      </c>
      <c r="P34" s="94">
        <f t="shared" si="4"/>
        <v>2615.3490506941753</v>
      </c>
      <c r="Q34" s="94">
        <f t="shared" si="4"/>
        <v>2651.9639374038939</v>
      </c>
      <c r="R34" s="94">
        <f t="shared" si="4"/>
        <v>2689.0914325275485</v>
      </c>
      <c r="S34" s="94">
        <f t="shared" si="4"/>
        <v>2726.7387125829341</v>
      </c>
      <c r="T34" s="94">
        <f t="shared" si="4"/>
        <v>2764.9130545590951</v>
      </c>
      <c r="U34" s="94">
        <f t="shared" si="4"/>
        <v>2803.6218373229226</v>
      </c>
      <c r="V34" s="94">
        <f t="shared" si="4"/>
        <v>2841.4707321267824</v>
      </c>
      <c r="W34" s="94">
        <f t="shared" si="4"/>
        <v>2879.8305870104941</v>
      </c>
      <c r="X34" s="94">
        <f t="shared" si="4"/>
        <v>2918.708299935136</v>
      </c>
      <c r="Y34" s="94">
        <f t="shared" si="4"/>
        <v>2958.1108619842607</v>
      </c>
      <c r="Z34" s="94">
        <f t="shared" si="4"/>
        <v>2998.0453586210483</v>
      </c>
      <c r="AA34" s="94">
        <f t="shared" si="4"/>
        <v>3037.0199482831217</v>
      </c>
      <c r="AB34" s="94">
        <f t="shared" si="4"/>
        <v>3076.5012076108019</v>
      </c>
      <c r="AC34" s="94">
        <f t="shared" si="4"/>
        <v>3116.4957233097421</v>
      </c>
      <c r="AD34" s="94">
        <f t="shared" si="4"/>
        <v>3157.0101677127682</v>
      </c>
      <c r="AE34" s="94">
        <f t="shared" si="4"/>
        <v>3198.051299893034</v>
      </c>
      <c r="AF34" s="94">
        <f t="shared" si="4"/>
        <v>3239.6259667916429</v>
      </c>
      <c r="AG34" s="94">
        <f t="shared" si="4"/>
        <v>3280.1212913765385</v>
      </c>
      <c r="AH34" s="94">
        <f t="shared" si="4"/>
        <v>3321.122807518745</v>
      </c>
      <c r="AI34" s="94">
        <f t="shared" si="4"/>
        <v>3362.6368426127292</v>
      </c>
      <c r="AJ34" s="94">
        <f t="shared" si="4"/>
        <v>3404.669803145388</v>
      </c>
      <c r="AK34" s="94">
        <f t="shared" si="4"/>
        <v>3447.2281756847051</v>
      </c>
      <c r="AL34" s="94">
        <f t="shared" si="4"/>
        <v>3488.5949137929215</v>
      </c>
      <c r="AM34" s="94">
        <f t="shared" si="4"/>
        <v>3530.4580527584367</v>
      </c>
      <c r="AN34" s="94">
        <f t="shared" si="4"/>
        <v>3572.8235493915381</v>
      </c>
      <c r="AO34" s="94">
        <f t="shared" si="4"/>
        <v>3615.6974319842366</v>
      </c>
      <c r="AP34" s="94">
        <f t="shared" si="4"/>
        <v>3659.0858011680475</v>
      </c>
      <c r="AQ34" s="94">
        <f t="shared" si="4"/>
        <v>3702.9948307820641</v>
      </c>
      <c r="AR34" s="94">
        <f t="shared" si="4"/>
        <v>3747.4307687514488</v>
      </c>
      <c r="AS34" s="94">
        <f t="shared" si="4"/>
        <v>3792.3999379764664</v>
      </c>
    </row>
    <row r="35" spans="1:49" s="62" customFormat="1">
      <c r="A35" s="84" t="s">
        <v>188</v>
      </c>
      <c r="B35" s="76" t="s">
        <v>746</v>
      </c>
      <c r="C35" s="93" t="s">
        <v>57</v>
      </c>
      <c r="D35" s="94">
        <v>2770</v>
      </c>
      <c r="E35" s="94">
        <f>D35*(1+D$47/2)</f>
        <v>2742.3</v>
      </c>
      <c r="F35" s="94">
        <f t="shared" ref="F35:AS35" si="5">E35*(1+E$47/2)</f>
        <v>2746.4134500000005</v>
      </c>
      <c r="G35" s="94">
        <f t="shared" si="5"/>
        <v>2791.7292719250004</v>
      </c>
      <c r="H35" s="94">
        <f t="shared" si="5"/>
        <v>2843.3762634556128</v>
      </c>
      <c r="I35" s="94">
        <f t="shared" si="5"/>
        <v>2893.1353480660864</v>
      </c>
      <c r="J35" s="94">
        <f t="shared" si="5"/>
        <v>2936.5323782870773</v>
      </c>
      <c r="K35" s="94">
        <f t="shared" si="5"/>
        <v>2979.1120977722398</v>
      </c>
      <c r="L35" s="94">
        <f t="shared" si="5"/>
        <v>3022.3092231899373</v>
      </c>
      <c r="M35" s="94">
        <f t="shared" si="5"/>
        <v>3066.1327069261911</v>
      </c>
      <c r="N35" s="94">
        <f t="shared" si="5"/>
        <v>3110.5916311766209</v>
      </c>
      <c r="O35" s="94">
        <f t="shared" si="5"/>
        <v>3155.695209828682</v>
      </c>
      <c r="P35" s="94">
        <f t="shared" si="5"/>
        <v>3199.8749427662838</v>
      </c>
      <c r="Q35" s="94">
        <f t="shared" si="5"/>
        <v>3244.6731919650119</v>
      </c>
      <c r="R35" s="94">
        <f t="shared" si="5"/>
        <v>3290.0986166525222</v>
      </c>
      <c r="S35" s="94">
        <f t="shared" si="5"/>
        <v>3336.1599972856575</v>
      </c>
      <c r="T35" s="94">
        <f t="shared" si="5"/>
        <v>3382.866237247657</v>
      </c>
      <c r="U35" s="94">
        <f t="shared" si="5"/>
        <v>3430.2263645691241</v>
      </c>
      <c r="V35" s="94">
        <f t="shared" si="5"/>
        <v>3476.5344204908074</v>
      </c>
      <c r="W35" s="94">
        <f t="shared" si="5"/>
        <v>3523.4676351674334</v>
      </c>
      <c r="X35" s="94">
        <f t="shared" si="5"/>
        <v>3571.0344482421938</v>
      </c>
      <c r="Y35" s="94">
        <f t="shared" si="5"/>
        <v>3619.2434132934636</v>
      </c>
      <c r="Z35" s="94">
        <f t="shared" si="5"/>
        <v>3668.1031993729257</v>
      </c>
      <c r="AA35" s="94">
        <f t="shared" si="5"/>
        <v>3715.7885409647733</v>
      </c>
      <c r="AB35" s="94">
        <f t="shared" si="5"/>
        <v>3764.0937919973148</v>
      </c>
      <c r="AC35" s="94">
        <f t="shared" si="5"/>
        <v>3813.0270112932794</v>
      </c>
      <c r="AD35" s="94">
        <f t="shared" si="5"/>
        <v>3862.5963624400915</v>
      </c>
      <c r="AE35" s="94">
        <f t="shared" si="5"/>
        <v>3912.8101151518122</v>
      </c>
      <c r="AF35" s="94">
        <f t="shared" si="5"/>
        <v>3963.6766466487852</v>
      </c>
      <c r="AG35" s="94">
        <f t="shared" si="5"/>
        <v>4013.222604731895</v>
      </c>
      <c r="AH35" s="94">
        <f t="shared" si="5"/>
        <v>4063.3878872910436</v>
      </c>
      <c r="AI35" s="94">
        <f t="shared" si="5"/>
        <v>4114.1802358821815</v>
      </c>
      <c r="AJ35" s="94">
        <f t="shared" si="5"/>
        <v>4165.6074888307085</v>
      </c>
      <c r="AK35" s="94">
        <f t="shared" si="5"/>
        <v>4217.6775824410925</v>
      </c>
      <c r="AL35" s="94">
        <f t="shared" si="5"/>
        <v>4268.2897134303857</v>
      </c>
      <c r="AM35" s="94">
        <f t="shared" si="5"/>
        <v>4319.5091899915506</v>
      </c>
      <c r="AN35" s="94">
        <f t="shared" si="5"/>
        <v>4371.3433002714492</v>
      </c>
      <c r="AO35" s="94">
        <f t="shared" si="5"/>
        <v>4423.7994198747065</v>
      </c>
      <c r="AP35" s="94">
        <f t="shared" si="5"/>
        <v>4476.8850129132034</v>
      </c>
      <c r="AQ35" s="94">
        <f t="shared" si="5"/>
        <v>4530.6076330681617</v>
      </c>
      <c r="AR35" s="94">
        <f t="shared" si="5"/>
        <v>4584.9749246649799</v>
      </c>
      <c r="AS35" s="94">
        <f t="shared" si="5"/>
        <v>4639.9946237609593</v>
      </c>
    </row>
    <row r="36" spans="1:49" s="61" customFormat="1">
      <c r="A36" s="251" t="s">
        <v>188</v>
      </c>
      <c r="B36" s="287" t="s">
        <v>194</v>
      </c>
      <c r="C36" s="472" t="s">
        <v>57</v>
      </c>
      <c r="D36" s="473">
        <f>IF($C$26="","",VLOOKUP($C$26,$A$31:$AS$35,D$40,FALSE))</f>
        <v>1753</v>
      </c>
      <c r="E36" s="473">
        <f t="shared" ref="E36:AS36" si="6">IF($C$26="","",VLOOKUP($C$26,$A$31:$AS$35,E$40,FALSE))</f>
        <v>1735.47</v>
      </c>
      <c r="F36" s="473">
        <f t="shared" si="6"/>
        <v>1738.0732050000001</v>
      </c>
      <c r="G36" s="473">
        <f t="shared" si="6"/>
        <v>1766.7514128825001</v>
      </c>
      <c r="H36" s="473">
        <f t="shared" si="6"/>
        <v>1799.4363140208263</v>
      </c>
      <c r="I36" s="473">
        <f t="shared" si="6"/>
        <v>1830.9264495161908</v>
      </c>
      <c r="J36" s="473">
        <f t="shared" si="6"/>
        <v>1858.3903462589335</v>
      </c>
      <c r="K36" s="473">
        <f t="shared" si="6"/>
        <v>1885.337006279688</v>
      </c>
      <c r="L36" s="473">
        <f t="shared" si="6"/>
        <v>1912.6743928707433</v>
      </c>
      <c r="M36" s="473">
        <f t="shared" si="6"/>
        <v>1940.408171567369</v>
      </c>
      <c r="N36" s="473">
        <f t="shared" si="6"/>
        <v>1968.5440900550957</v>
      </c>
      <c r="O36" s="473">
        <f t="shared" si="6"/>
        <v>1997.0879793608945</v>
      </c>
      <c r="P36" s="473">
        <f t="shared" si="6"/>
        <v>2025.047211071947</v>
      </c>
      <c r="Q36" s="473">
        <f t="shared" si="6"/>
        <v>2053.3978720269542</v>
      </c>
      <c r="R36" s="473">
        <f t="shared" si="6"/>
        <v>2082.1454422353318</v>
      </c>
      <c r="S36" s="473">
        <f t="shared" si="6"/>
        <v>2111.2954784266262</v>
      </c>
      <c r="T36" s="473">
        <f t="shared" si="6"/>
        <v>2140.8536151245989</v>
      </c>
      <c r="U36" s="473">
        <f t="shared" si="6"/>
        <v>2170.8255657363434</v>
      </c>
      <c r="V36" s="473">
        <f t="shared" si="6"/>
        <v>2200.131710873784</v>
      </c>
      <c r="W36" s="473">
        <f t="shared" si="6"/>
        <v>2229.8334889705802</v>
      </c>
      <c r="X36" s="473">
        <f t="shared" si="6"/>
        <v>2259.9362410716831</v>
      </c>
      <c r="Y36" s="473">
        <f t="shared" si="6"/>
        <v>2290.4453803261508</v>
      </c>
      <c r="Z36" s="473">
        <f t="shared" si="6"/>
        <v>2321.3663929605541</v>
      </c>
      <c r="AA36" s="473">
        <f t="shared" si="6"/>
        <v>2351.544156069041</v>
      </c>
      <c r="AB36" s="473">
        <f t="shared" si="6"/>
        <v>2382.1142300979382</v>
      </c>
      <c r="AC36" s="473">
        <f t="shared" si="6"/>
        <v>2413.0817150892112</v>
      </c>
      <c r="AD36" s="473">
        <f t="shared" si="6"/>
        <v>2444.4517773853709</v>
      </c>
      <c r="AE36" s="473">
        <f t="shared" si="6"/>
        <v>2476.2296504913807</v>
      </c>
      <c r="AF36" s="473">
        <f t="shared" si="6"/>
        <v>2508.4206359477685</v>
      </c>
      <c r="AG36" s="473">
        <f t="shared" si="6"/>
        <v>2539.7758938971156</v>
      </c>
      <c r="AH36" s="473">
        <f t="shared" si="6"/>
        <v>2571.5230925708292</v>
      </c>
      <c r="AI36" s="473">
        <f t="shared" si="6"/>
        <v>2603.6671312279645</v>
      </c>
      <c r="AJ36" s="473">
        <f t="shared" si="6"/>
        <v>2636.212970368314</v>
      </c>
      <c r="AK36" s="473">
        <f t="shared" si="6"/>
        <v>2669.1656324979176</v>
      </c>
      <c r="AL36" s="473">
        <f t="shared" si="6"/>
        <v>2701.1956200878926</v>
      </c>
      <c r="AM36" s="473">
        <f t="shared" si="6"/>
        <v>2733.6099675289474</v>
      </c>
      <c r="AN36" s="473">
        <f t="shared" si="6"/>
        <v>2766.4132871392949</v>
      </c>
      <c r="AO36" s="473">
        <f t="shared" si="6"/>
        <v>2799.6102465849663</v>
      </c>
      <c r="AP36" s="473">
        <f t="shared" si="6"/>
        <v>2833.2055695439858</v>
      </c>
      <c r="AQ36" s="473">
        <f t="shared" si="6"/>
        <v>2867.2040363785136</v>
      </c>
      <c r="AR36" s="473">
        <f t="shared" si="6"/>
        <v>2901.6104848150558</v>
      </c>
      <c r="AS36" s="473">
        <f t="shared" si="6"/>
        <v>2936.4298106328365</v>
      </c>
    </row>
    <row r="37" spans="1:49" s="324" customFormat="1" ht="18" hidden="1" customHeight="1">
      <c r="A37" s="316" t="s">
        <v>615</v>
      </c>
      <c r="B37" s="317" t="s">
        <v>623</v>
      </c>
      <c r="C37" s="318"/>
      <c r="D37" s="319"/>
      <c r="E37" s="319"/>
      <c r="F37" s="319"/>
      <c r="G37" s="320"/>
      <c r="H37" s="319"/>
      <c r="I37" s="319"/>
      <c r="J37" s="319"/>
      <c r="K37" s="319"/>
      <c r="L37" s="319"/>
      <c r="M37" s="319"/>
      <c r="N37" s="319"/>
      <c r="O37" s="319"/>
      <c r="P37" s="319"/>
      <c r="Q37" s="319"/>
      <c r="R37" s="319"/>
      <c r="S37" s="324" t="s">
        <v>71</v>
      </c>
      <c r="T37" s="324" t="s">
        <v>72</v>
      </c>
      <c r="U37" s="324" t="s">
        <v>76</v>
      </c>
      <c r="V37" s="319" t="s">
        <v>400</v>
      </c>
      <c r="W37" s="319"/>
      <c r="X37" s="319"/>
      <c r="Y37" s="319"/>
      <c r="Z37" s="319"/>
      <c r="AA37" s="319"/>
      <c r="AB37" s="319"/>
      <c r="AC37" s="319" t="s">
        <v>399</v>
      </c>
      <c r="AD37" s="319"/>
      <c r="AE37" s="319"/>
      <c r="AF37" s="319"/>
      <c r="AG37" s="319"/>
      <c r="AH37" s="319"/>
      <c r="AI37" s="319"/>
      <c r="AJ37" s="468"/>
    </row>
    <row r="38" spans="1:49" s="62" customFormat="1" ht="33.75" hidden="1">
      <c r="A38" s="138">
        <v>1</v>
      </c>
      <c r="B38" s="139" t="s">
        <v>624</v>
      </c>
      <c r="C38" s="65" t="s">
        <v>79</v>
      </c>
      <c r="D38" s="474" t="str">
        <f>IF(Dane!$F$31="","Nie dotyczy",IF(Dane!$F$31="Nie","Nie dotyczy",IF(SUM($C$181,$C$190)&gt;SUM(Dane!$E$33:$G$33),"Tak","Nie")))</f>
        <v>Nie dotyczy</v>
      </c>
      <c r="E38" s="89"/>
      <c r="F38" s="89"/>
    </row>
    <row r="39" spans="1:49" s="62" customFormat="1" ht="33.75" hidden="1">
      <c r="A39" s="138">
        <v>2</v>
      </c>
      <c r="B39" s="139" t="s">
        <v>625</v>
      </c>
      <c r="C39" s="65" t="s">
        <v>79</v>
      </c>
      <c r="D39" s="474" t="str">
        <f>IF(Dane!$F$34="","Nie dotyczy",IF(Dane!$F$34="Nie","Nie dotyczy",IF(SUM($C$181,$C$190)&gt;3*Dane!$E$35,"Tak","Nie")))</f>
        <v>Nie dotyczy</v>
      </c>
      <c r="E39" s="89"/>
      <c r="F39" s="89"/>
    </row>
    <row r="40" spans="1:49" s="321" customFormat="1" ht="21" customHeight="1">
      <c r="A40" s="316"/>
      <c r="B40" s="317" t="s">
        <v>481</v>
      </c>
      <c r="D40" s="321">
        <v>4</v>
      </c>
      <c r="E40" s="321">
        <f>D40+1</f>
        <v>5</v>
      </c>
      <c r="F40" s="321">
        <f t="shared" ref="F40:AS40" si="7">E40+1</f>
        <v>6</v>
      </c>
      <c r="G40" s="321">
        <f t="shared" si="7"/>
        <v>7</v>
      </c>
      <c r="H40" s="321">
        <f t="shared" si="7"/>
        <v>8</v>
      </c>
      <c r="I40" s="321">
        <f t="shared" si="7"/>
        <v>9</v>
      </c>
      <c r="J40" s="321">
        <f t="shared" si="7"/>
        <v>10</v>
      </c>
      <c r="K40" s="321">
        <f t="shared" si="7"/>
        <v>11</v>
      </c>
      <c r="L40" s="321">
        <f t="shared" si="7"/>
        <v>12</v>
      </c>
      <c r="M40" s="321">
        <f t="shared" si="7"/>
        <v>13</v>
      </c>
      <c r="N40" s="321">
        <f t="shared" si="7"/>
        <v>14</v>
      </c>
      <c r="O40" s="321">
        <f t="shared" si="7"/>
        <v>15</v>
      </c>
      <c r="P40" s="321">
        <f t="shared" si="7"/>
        <v>16</v>
      </c>
      <c r="Q40" s="321">
        <f t="shared" si="7"/>
        <v>17</v>
      </c>
      <c r="R40" s="321">
        <f t="shared" si="7"/>
        <v>18</v>
      </c>
      <c r="S40" s="321">
        <f t="shared" si="7"/>
        <v>19</v>
      </c>
      <c r="T40" s="321">
        <f t="shared" si="7"/>
        <v>20</v>
      </c>
      <c r="U40" s="321">
        <f t="shared" si="7"/>
        <v>21</v>
      </c>
      <c r="V40" s="321">
        <f t="shared" si="7"/>
        <v>22</v>
      </c>
      <c r="W40" s="321">
        <f t="shared" si="7"/>
        <v>23</v>
      </c>
      <c r="X40" s="321">
        <f t="shared" si="7"/>
        <v>24</v>
      </c>
      <c r="Y40" s="321">
        <f t="shared" si="7"/>
        <v>25</v>
      </c>
      <c r="Z40" s="321">
        <f t="shared" si="7"/>
        <v>26</v>
      </c>
      <c r="AA40" s="321">
        <f t="shared" si="7"/>
        <v>27</v>
      </c>
      <c r="AB40" s="321">
        <f t="shared" si="7"/>
        <v>28</v>
      </c>
      <c r="AC40" s="321">
        <f t="shared" si="7"/>
        <v>29</v>
      </c>
      <c r="AD40" s="321">
        <f t="shared" si="7"/>
        <v>30</v>
      </c>
      <c r="AE40" s="321">
        <f t="shared" si="7"/>
        <v>31</v>
      </c>
      <c r="AF40" s="321">
        <f t="shared" si="7"/>
        <v>32</v>
      </c>
      <c r="AG40" s="321">
        <f t="shared" si="7"/>
        <v>33</v>
      </c>
      <c r="AH40" s="321">
        <f t="shared" si="7"/>
        <v>34</v>
      </c>
      <c r="AI40" s="321">
        <f t="shared" si="7"/>
        <v>35</v>
      </c>
      <c r="AJ40" s="321">
        <f t="shared" si="7"/>
        <v>36</v>
      </c>
      <c r="AK40" s="321">
        <f t="shared" si="7"/>
        <v>37</v>
      </c>
      <c r="AL40" s="321">
        <f t="shared" si="7"/>
        <v>38</v>
      </c>
      <c r="AM40" s="321">
        <f t="shared" si="7"/>
        <v>39</v>
      </c>
      <c r="AN40" s="321">
        <f t="shared" si="7"/>
        <v>40</v>
      </c>
      <c r="AO40" s="321">
        <f t="shared" si="7"/>
        <v>41</v>
      </c>
      <c r="AP40" s="321">
        <f t="shared" si="7"/>
        <v>42</v>
      </c>
      <c r="AQ40" s="321">
        <f t="shared" si="7"/>
        <v>43</v>
      </c>
      <c r="AR40" s="321">
        <f t="shared" si="7"/>
        <v>44</v>
      </c>
      <c r="AS40" s="321">
        <f t="shared" si="7"/>
        <v>45</v>
      </c>
      <c r="AW40" s="475"/>
    </row>
    <row r="41" spans="1:49" s="62" customFormat="1">
      <c r="A41" s="75" t="s">
        <v>667</v>
      </c>
      <c r="B41" s="76" t="s">
        <v>5</v>
      </c>
      <c r="C41" s="93" t="s">
        <v>4</v>
      </c>
      <c r="D41" s="142">
        <f>IF($C$545="Pesymistyczny",3.5%,4%)</f>
        <v>0.04</v>
      </c>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row>
    <row r="42" spans="1:49" s="62" customFormat="1">
      <c r="A42" s="75" t="s">
        <v>709</v>
      </c>
      <c r="B42" s="76" t="s">
        <v>75</v>
      </c>
      <c r="C42" s="93" t="s">
        <v>4</v>
      </c>
      <c r="D42" s="142">
        <f>IF($C$545="Pesymistyczny",2.5%,3%)</f>
        <v>0.03</v>
      </c>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row>
    <row r="43" spans="1:49" s="62" customFormat="1">
      <c r="A43" s="110" t="s">
        <v>710</v>
      </c>
      <c r="B43" s="85" t="s">
        <v>6</v>
      </c>
      <c r="C43" s="86" t="s">
        <v>4</v>
      </c>
      <c r="D43" s="143">
        <v>0.12</v>
      </c>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row>
    <row r="44" spans="1:49" s="62" customFormat="1">
      <c r="A44" s="144" t="s">
        <v>10</v>
      </c>
      <c r="B44" s="145" t="s">
        <v>2</v>
      </c>
      <c r="C44" s="146" t="s">
        <v>0</v>
      </c>
      <c r="D44" s="132">
        <v>2022</v>
      </c>
      <c r="E44" s="132">
        <v>2023</v>
      </c>
      <c r="F44" s="132">
        <v>2024</v>
      </c>
      <c r="G44" s="132">
        <v>2025</v>
      </c>
      <c r="H44" s="132">
        <v>2026</v>
      </c>
      <c r="I44" s="132">
        <v>2027</v>
      </c>
      <c r="J44" s="132">
        <v>2028</v>
      </c>
      <c r="K44" s="132">
        <v>2029</v>
      </c>
      <c r="L44" s="132">
        <v>2030</v>
      </c>
      <c r="M44" s="132">
        <v>2031</v>
      </c>
      <c r="N44" s="132">
        <v>2032</v>
      </c>
      <c r="O44" s="132">
        <v>2033</v>
      </c>
      <c r="P44" s="132">
        <v>2034</v>
      </c>
      <c r="Q44" s="132">
        <v>2035</v>
      </c>
      <c r="R44" s="132">
        <v>2036</v>
      </c>
      <c r="S44" s="132">
        <v>2037</v>
      </c>
      <c r="T44" s="132">
        <v>2038</v>
      </c>
      <c r="U44" s="132">
        <v>2039</v>
      </c>
      <c r="V44" s="132">
        <v>2040</v>
      </c>
      <c r="W44" s="132">
        <v>2041</v>
      </c>
      <c r="X44" s="132">
        <v>2042</v>
      </c>
      <c r="Y44" s="132">
        <v>2043</v>
      </c>
      <c r="Z44" s="132">
        <v>2044</v>
      </c>
      <c r="AA44" s="132">
        <v>2045</v>
      </c>
      <c r="AB44" s="132">
        <v>2046</v>
      </c>
      <c r="AC44" s="132">
        <v>2047</v>
      </c>
      <c r="AD44" s="132">
        <v>2048</v>
      </c>
      <c r="AE44" s="132">
        <v>2049</v>
      </c>
      <c r="AF44" s="132">
        <v>2050</v>
      </c>
      <c r="AG44" s="132">
        <v>2051</v>
      </c>
      <c r="AH44" s="132">
        <v>2052</v>
      </c>
      <c r="AI44" s="132">
        <v>2053</v>
      </c>
      <c r="AJ44" s="132">
        <v>2054</v>
      </c>
      <c r="AK44" s="132">
        <v>2055</v>
      </c>
      <c r="AL44" s="132">
        <v>2056</v>
      </c>
      <c r="AM44" s="132">
        <v>2057</v>
      </c>
      <c r="AN44" s="132">
        <v>2058</v>
      </c>
      <c r="AO44" s="132">
        <v>2059</v>
      </c>
      <c r="AP44" s="132">
        <v>2060</v>
      </c>
      <c r="AQ44" s="132">
        <v>2061</v>
      </c>
      <c r="AR44" s="132">
        <v>2062</v>
      </c>
      <c r="AS44" s="132">
        <v>2063</v>
      </c>
    </row>
    <row r="45" spans="1:49" s="62" customFormat="1">
      <c r="A45" s="71" t="s">
        <v>11</v>
      </c>
      <c r="B45" s="10" t="s">
        <v>459</v>
      </c>
      <c r="C45" s="115" t="s">
        <v>4</v>
      </c>
      <c r="D45" s="147">
        <v>-0.02</v>
      </c>
      <c r="E45" s="147">
        <v>3.0000000000000001E-3</v>
      </c>
      <c r="F45" s="147">
        <v>3.3000000000000002E-2</v>
      </c>
      <c r="G45" s="147">
        <v>3.6999999999999998E-2</v>
      </c>
      <c r="H45" s="147">
        <v>3.5000000000000003E-2</v>
      </c>
      <c r="I45" s="147">
        <v>0.03</v>
      </c>
      <c r="J45" s="147">
        <v>2.9000000000000001E-2</v>
      </c>
      <c r="K45" s="147">
        <v>2.9000000000000001E-2</v>
      </c>
      <c r="L45" s="147">
        <v>2.9000000000000001E-2</v>
      </c>
      <c r="M45" s="147">
        <v>2.9000000000000001E-2</v>
      </c>
      <c r="N45" s="147">
        <v>2.9000000000000001E-2</v>
      </c>
      <c r="O45" s="147">
        <v>2.8000000000000001E-2</v>
      </c>
      <c r="P45" s="147">
        <v>2.8000000000000001E-2</v>
      </c>
      <c r="Q45" s="147">
        <v>2.8000000000000001E-2</v>
      </c>
      <c r="R45" s="147">
        <v>2.8000000000000001E-2</v>
      </c>
      <c r="S45" s="147">
        <v>2.8000000000000001E-2</v>
      </c>
      <c r="T45" s="147">
        <v>2.8000000000000001E-2</v>
      </c>
      <c r="U45" s="147">
        <v>2.7E-2</v>
      </c>
      <c r="V45" s="147">
        <v>2.7E-2</v>
      </c>
      <c r="W45" s="147">
        <v>2.7E-2</v>
      </c>
      <c r="X45" s="147">
        <v>2.7E-2</v>
      </c>
      <c r="Y45" s="147">
        <v>2.7E-2</v>
      </c>
      <c r="Z45" s="147">
        <v>2.5999999999999999E-2</v>
      </c>
      <c r="AA45" s="147">
        <v>2.5999999999999999E-2</v>
      </c>
      <c r="AB45" s="147">
        <v>2.5999999999999999E-2</v>
      </c>
      <c r="AC45" s="147">
        <v>2.5999999999999999E-2</v>
      </c>
      <c r="AD45" s="147">
        <v>2.5999999999999999E-2</v>
      </c>
      <c r="AE45" s="147">
        <v>2.5999999999999999E-2</v>
      </c>
      <c r="AF45" s="147">
        <v>2.5000000000000001E-2</v>
      </c>
      <c r="AG45" s="147">
        <v>2.5000000000000001E-2</v>
      </c>
      <c r="AH45" s="147">
        <v>2.5000000000000001E-2</v>
      </c>
      <c r="AI45" s="147">
        <v>2.5000000000000001E-2</v>
      </c>
      <c r="AJ45" s="147">
        <v>2.5000000000000001E-2</v>
      </c>
      <c r="AK45" s="147">
        <v>2.4E-2</v>
      </c>
      <c r="AL45" s="147">
        <v>2.4E-2</v>
      </c>
      <c r="AM45" s="147">
        <v>2.4E-2</v>
      </c>
      <c r="AN45" s="147">
        <v>2.4E-2</v>
      </c>
      <c r="AO45" s="147">
        <v>2.4E-2</v>
      </c>
      <c r="AP45" s="147">
        <v>2.4E-2</v>
      </c>
      <c r="AQ45" s="147">
        <v>2.4E-2</v>
      </c>
      <c r="AR45" s="147">
        <v>2.4E-2</v>
      </c>
      <c r="AS45" s="147">
        <v>2.4E-2</v>
      </c>
    </row>
    <row r="46" spans="1:49" s="62" customFormat="1">
      <c r="A46" s="75" t="s">
        <v>12</v>
      </c>
      <c r="B46" s="24" t="s">
        <v>460</v>
      </c>
      <c r="C46" s="148" t="s">
        <v>4</v>
      </c>
      <c r="D46" s="142">
        <v>-2.5000000000000001E-2</v>
      </c>
      <c r="E46" s="142">
        <v>-2E-3</v>
      </c>
      <c r="F46" s="142">
        <v>2.9000000000000001E-2</v>
      </c>
      <c r="G46" s="142">
        <v>0.03</v>
      </c>
      <c r="H46" s="142">
        <v>2.8000000000000001E-2</v>
      </c>
      <c r="I46" s="142">
        <v>2.5000000000000001E-2</v>
      </c>
      <c r="J46" s="142">
        <f>J45-$I$45+$I$46</f>
        <v>2.4000000000000004E-2</v>
      </c>
      <c r="K46" s="142">
        <f t="shared" ref="K46:AS46" si="8">K45-$I$45+$I$46</f>
        <v>2.4000000000000004E-2</v>
      </c>
      <c r="L46" s="142">
        <f t="shared" si="8"/>
        <v>2.4000000000000004E-2</v>
      </c>
      <c r="M46" s="142">
        <f t="shared" si="8"/>
        <v>2.4000000000000004E-2</v>
      </c>
      <c r="N46" s="142">
        <f t="shared" si="8"/>
        <v>2.4000000000000004E-2</v>
      </c>
      <c r="O46" s="142">
        <f t="shared" si="8"/>
        <v>2.3000000000000003E-2</v>
      </c>
      <c r="P46" s="142">
        <f t="shared" si="8"/>
        <v>2.3000000000000003E-2</v>
      </c>
      <c r="Q46" s="142">
        <f t="shared" si="8"/>
        <v>2.3000000000000003E-2</v>
      </c>
      <c r="R46" s="142">
        <f t="shared" si="8"/>
        <v>2.3000000000000003E-2</v>
      </c>
      <c r="S46" s="142">
        <f t="shared" si="8"/>
        <v>2.3000000000000003E-2</v>
      </c>
      <c r="T46" s="142">
        <f t="shared" si="8"/>
        <v>2.3000000000000003E-2</v>
      </c>
      <c r="U46" s="142">
        <f t="shared" si="8"/>
        <v>2.2000000000000002E-2</v>
      </c>
      <c r="V46" s="142">
        <f t="shared" si="8"/>
        <v>2.2000000000000002E-2</v>
      </c>
      <c r="W46" s="142">
        <f t="shared" si="8"/>
        <v>2.2000000000000002E-2</v>
      </c>
      <c r="X46" s="142">
        <f t="shared" si="8"/>
        <v>2.2000000000000002E-2</v>
      </c>
      <c r="Y46" s="142">
        <f t="shared" si="8"/>
        <v>2.2000000000000002E-2</v>
      </c>
      <c r="Z46" s="142">
        <f t="shared" si="8"/>
        <v>2.1000000000000001E-2</v>
      </c>
      <c r="AA46" s="142">
        <f t="shared" si="8"/>
        <v>2.1000000000000001E-2</v>
      </c>
      <c r="AB46" s="142">
        <f t="shared" si="8"/>
        <v>2.1000000000000001E-2</v>
      </c>
      <c r="AC46" s="142">
        <f t="shared" si="8"/>
        <v>2.1000000000000001E-2</v>
      </c>
      <c r="AD46" s="142">
        <f t="shared" si="8"/>
        <v>2.1000000000000001E-2</v>
      </c>
      <c r="AE46" s="142">
        <f t="shared" si="8"/>
        <v>2.1000000000000001E-2</v>
      </c>
      <c r="AF46" s="142">
        <f t="shared" si="8"/>
        <v>2.0000000000000004E-2</v>
      </c>
      <c r="AG46" s="142">
        <f t="shared" si="8"/>
        <v>2.0000000000000004E-2</v>
      </c>
      <c r="AH46" s="142">
        <f t="shared" si="8"/>
        <v>2.0000000000000004E-2</v>
      </c>
      <c r="AI46" s="142">
        <f t="shared" si="8"/>
        <v>2.0000000000000004E-2</v>
      </c>
      <c r="AJ46" s="142">
        <f t="shared" si="8"/>
        <v>2.0000000000000004E-2</v>
      </c>
      <c r="AK46" s="142">
        <f t="shared" si="8"/>
        <v>1.9000000000000003E-2</v>
      </c>
      <c r="AL46" s="142">
        <f t="shared" si="8"/>
        <v>1.9000000000000003E-2</v>
      </c>
      <c r="AM46" s="142">
        <f t="shared" si="8"/>
        <v>1.9000000000000003E-2</v>
      </c>
      <c r="AN46" s="142">
        <f t="shared" si="8"/>
        <v>1.9000000000000003E-2</v>
      </c>
      <c r="AO46" s="142">
        <f t="shared" si="8"/>
        <v>1.9000000000000003E-2</v>
      </c>
      <c r="AP46" s="142">
        <f t="shared" si="8"/>
        <v>1.9000000000000003E-2</v>
      </c>
      <c r="AQ46" s="142">
        <f t="shared" si="8"/>
        <v>1.9000000000000003E-2</v>
      </c>
      <c r="AR46" s="142">
        <f t="shared" si="8"/>
        <v>1.9000000000000003E-2</v>
      </c>
      <c r="AS46" s="142">
        <f t="shared" si="8"/>
        <v>1.9000000000000003E-2</v>
      </c>
    </row>
    <row r="47" spans="1:49" s="61" customFormat="1">
      <c r="A47" s="104" t="s">
        <v>13</v>
      </c>
      <c r="B47" s="304" t="s">
        <v>463</v>
      </c>
      <c r="C47" s="305" t="s">
        <v>4</v>
      </c>
      <c r="D47" s="306">
        <f t="shared" ref="D47:AS47" si="9">IF($C$545="Pesymistyczny",D$46,D$45)</f>
        <v>-0.02</v>
      </c>
      <c r="E47" s="306">
        <f t="shared" si="9"/>
        <v>3.0000000000000001E-3</v>
      </c>
      <c r="F47" s="306">
        <f t="shared" si="9"/>
        <v>3.3000000000000002E-2</v>
      </c>
      <c r="G47" s="306">
        <f t="shared" si="9"/>
        <v>3.6999999999999998E-2</v>
      </c>
      <c r="H47" s="306">
        <f t="shared" si="9"/>
        <v>3.5000000000000003E-2</v>
      </c>
      <c r="I47" s="306">
        <f t="shared" si="9"/>
        <v>0.03</v>
      </c>
      <c r="J47" s="306">
        <f t="shared" si="9"/>
        <v>2.9000000000000001E-2</v>
      </c>
      <c r="K47" s="306">
        <f t="shared" si="9"/>
        <v>2.9000000000000001E-2</v>
      </c>
      <c r="L47" s="306">
        <f t="shared" si="9"/>
        <v>2.9000000000000001E-2</v>
      </c>
      <c r="M47" s="306">
        <f t="shared" si="9"/>
        <v>2.9000000000000001E-2</v>
      </c>
      <c r="N47" s="306">
        <f t="shared" si="9"/>
        <v>2.9000000000000001E-2</v>
      </c>
      <c r="O47" s="306">
        <f t="shared" si="9"/>
        <v>2.8000000000000001E-2</v>
      </c>
      <c r="P47" s="306">
        <f t="shared" si="9"/>
        <v>2.8000000000000001E-2</v>
      </c>
      <c r="Q47" s="306">
        <f t="shared" si="9"/>
        <v>2.8000000000000001E-2</v>
      </c>
      <c r="R47" s="306">
        <f t="shared" si="9"/>
        <v>2.8000000000000001E-2</v>
      </c>
      <c r="S47" s="306">
        <f t="shared" si="9"/>
        <v>2.8000000000000001E-2</v>
      </c>
      <c r="T47" s="306">
        <f t="shared" si="9"/>
        <v>2.8000000000000001E-2</v>
      </c>
      <c r="U47" s="306">
        <f t="shared" si="9"/>
        <v>2.7E-2</v>
      </c>
      <c r="V47" s="306">
        <f t="shared" si="9"/>
        <v>2.7E-2</v>
      </c>
      <c r="W47" s="306">
        <f t="shared" si="9"/>
        <v>2.7E-2</v>
      </c>
      <c r="X47" s="306">
        <f t="shared" si="9"/>
        <v>2.7E-2</v>
      </c>
      <c r="Y47" s="306">
        <f t="shared" si="9"/>
        <v>2.7E-2</v>
      </c>
      <c r="Z47" s="306">
        <f t="shared" si="9"/>
        <v>2.5999999999999999E-2</v>
      </c>
      <c r="AA47" s="306">
        <f t="shared" si="9"/>
        <v>2.5999999999999999E-2</v>
      </c>
      <c r="AB47" s="306">
        <f t="shared" si="9"/>
        <v>2.5999999999999999E-2</v>
      </c>
      <c r="AC47" s="306">
        <f t="shared" si="9"/>
        <v>2.5999999999999999E-2</v>
      </c>
      <c r="AD47" s="306">
        <f t="shared" si="9"/>
        <v>2.5999999999999999E-2</v>
      </c>
      <c r="AE47" s="306">
        <f t="shared" si="9"/>
        <v>2.5999999999999999E-2</v>
      </c>
      <c r="AF47" s="306">
        <f t="shared" si="9"/>
        <v>2.5000000000000001E-2</v>
      </c>
      <c r="AG47" s="306">
        <f t="shared" si="9"/>
        <v>2.5000000000000001E-2</v>
      </c>
      <c r="AH47" s="306">
        <f t="shared" si="9"/>
        <v>2.5000000000000001E-2</v>
      </c>
      <c r="AI47" s="306">
        <f t="shared" si="9"/>
        <v>2.5000000000000001E-2</v>
      </c>
      <c r="AJ47" s="306">
        <f t="shared" si="9"/>
        <v>2.5000000000000001E-2</v>
      </c>
      <c r="AK47" s="306">
        <f t="shared" si="9"/>
        <v>2.4E-2</v>
      </c>
      <c r="AL47" s="306">
        <f t="shared" si="9"/>
        <v>2.4E-2</v>
      </c>
      <c r="AM47" s="306">
        <f t="shared" si="9"/>
        <v>2.4E-2</v>
      </c>
      <c r="AN47" s="306">
        <f t="shared" si="9"/>
        <v>2.4E-2</v>
      </c>
      <c r="AO47" s="306">
        <f t="shared" si="9"/>
        <v>2.4E-2</v>
      </c>
      <c r="AP47" s="306">
        <f t="shared" si="9"/>
        <v>2.4E-2</v>
      </c>
      <c r="AQ47" s="306">
        <f t="shared" si="9"/>
        <v>2.4E-2</v>
      </c>
      <c r="AR47" s="306">
        <f t="shared" si="9"/>
        <v>2.4E-2</v>
      </c>
      <c r="AS47" s="306">
        <f t="shared" si="9"/>
        <v>2.4E-2</v>
      </c>
    </row>
    <row r="48" spans="1:49" s="62" customFormat="1">
      <c r="A48" s="71" t="s">
        <v>35</v>
      </c>
      <c r="B48" s="10" t="s">
        <v>461</v>
      </c>
      <c r="C48" s="115" t="s">
        <v>4</v>
      </c>
      <c r="D48" s="147">
        <v>0.05</v>
      </c>
      <c r="E48" s="147">
        <v>5.3999999999999999E-2</v>
      </c>
      <c r="F48" s="147">
        <v>0.05</v>
      </c>
      <c r="G48" s="147">
        <v>0.05</v>
      </c>
      <c r="H48" s="147">
        <v>0.05</v>
      </c>
      <c r="I48" s="147">
        <v>0.05</v>
      </c>
      <c r="J48" s="147">
        <v>0.05</v>
      </c>
      <c r="K48" s="147">
        <v>0.05</v>
      </c>
      <c r="L48" s="147">
        <v>0.05</v>
      </c>
      <c r="M48" s="147">
        <v>0.05</v>
      </c>
      <c r="N48" s="147">
        <v>0.05</v>
      </c>
      <c r="O48" s="147">
        <v>0.05</v>
      </c>
      <c r="P48" s="147">
        <v>0.05</v>
      </c>
      <c r="Q48" s="147">
        <v>0.05</v>
      </c>
      <c r="R48" s="147">
        <v>0.05</v>
      </c>
      <c r="S48" s="147">
        <v>0.05</v>
      </c>
      <c r="T48" s="147">
        <v>0.05</v>
      </c>
      <c r="U48" s="147">
        <v>0.05</v>
      </c>
      <c r="V48" s="147">
        <v>0.05</v>
      </c>
      <c r="W48" s="147">
        <v>0.05</v>
      </c>
      <c r="X48" s="147">
        <v>0.05</v>
      </c>
      <c r="Y48" s="147">
        <v>0.05</v>
      </c>
      <c r="Z48" s="147">
        <v>0.05</v>
      </c>
      <c r="AA48" s="147">
        <v>0.05</v>
      </c>
      <c r="AB48" s="147">
        <v>0.05</v>
      </c>
      <c r="AC48" s="147">
        <v>0.05</v>
      </c>
      <c r="AD48" s="147">
        <v>0.05</v>
      </c>
      <c r="AE48" s="147">
        <v>0.05</v>
      </c>
      <c r="AF48" s="147">
        <v>0.05</v>
      </c>
      <c r="AG48" s="147">
        <v>0.05</v>
      </c>
      <c r="AH48" s="147">
        <v>0.05</v>
      </c>
      <c r="AI48" s="147">
        <v>0.05</v>
      </c>
      <c r="AJ48" s="147">
        <v>0.05</v>
      </c>
      <c r="AK48" s="147">
        <v>0.05</v>
      </c>
      <c r="AL48" s="147">
        <v>0.05</v>
      </c>
      <c r="AM48" s="147">
        <v>0.05</v>
      </c>
      <c r="AN48" s="147">
        <v>0.05</v>
      </c>
      <c r="AO48" s="147">
        <v>0.05</v>
      </c>
      <c r="AP48" s="147">
        <v>0.05</v>
      </c>
      <c r="AQ48" s="147">
        <v>0.05</v>
      </c>
      <c r="AR48" s="147">
        <v>0.05</v>
      </c>
      <c r="AS48" s="147">
        <v>0.05</v>
      </c>
    </row>
    <row r="49" spans="1:45" s="62" customFormat="1">
      <c r="A49" s="75" t="s">
        <v>36</v>
      </c>
      <c r="B49" s="24" t="s">
        <v>462</v>
      </c>
      <c r="C49" s="148" t="s">
        <v>4</v>
      </c>
      <c r="D49" s="142">
        <v>5.5E-2</v>
      </c>
      <c r="E49" s="142">
        <v>0.06</v>
      </c>
      <c r="F49" s="142">
        <v>0.06</v>
      </c>
      <c r="G49" s="142">
        <v>0.06</v>
      </c>
      <c r="H49" s="142">
        <v>0.06</v>
      </c>
      <c r="I49" s="142">
        <v>0.06</v>
      </c>
      <c r="J49" s="142">
        <f>J48-I48+I49</f>
        <v>0.06</v>
      </c>
      <c r="K49" s="142">
        <f t="shared" ref="K49:AS49" si="10">K48-J48+J49</f>
        <v>0.06</v>
      </c>
      <c r="L49" s="142">
        <f t="shared" si="10"/>
        <v>0.06</v>
      </c>
      <c r="M49" s="142">
        <f t="shared" si="10"/>
        <v>0.06</v>
      </c>
      <c r="N49" s="142">
        <f t="shared" si="10"/>
        <v>0.06</v>
      </c>
      <c r="O49" s="142">
        <f t="shared" si="10"/>
        <v>0.06</v>
      </c>
      <c r="P49" s="142">
        <f t="shared" si="10"/>
        <v>0.06</v>
      </c>
      <c r="Q49" s="142">
        <f t="shared" si="10"/>
        <v>0.06</v>
      </c>
      <c r="R49" s="142">
        <f t="shared" si="10"/>
        <v>0.06</v>
      </c>
      <c r="S49" s="142">
        <f t="shared" si="10"/>
        <v>0.06</v>
      </c>
      <c r="T49" s="142">
        <f t="shared" si="10"/>
        <v>0.06</v>
      </c>
      <c r="U49" s="142">
        <f t="shared" si="10"/>
        <v>0.06</v>
      </c>
      <c r="V49" s="142">
        <f t="shared" si="10"/>
        <v>0.06</v>
      </c>
      <c r="W49" s="142">
        <f t="shared" si="10"/>
        <v>0.06</v>
      </c>
      <c r="X49" s="142">
        <f t="shared" si="10"/>
        <v>0.06</v>
      </c>
      <c r="Y49" s="142">
        <f t="shared" si="10"/>
        <v>0.06</v>
      </c>
      <c r="Z49" s="142">
        <f t="shared" si="10"/>
        <v>0.06</v>
      </c>
      <c r="AA49" s="142">
        <f t="shared" si="10"/>
        <v>0.06</v>
      </c>
      <c r="AB49" s="142">
        <f t="shared" si="10"/>
        <v>0.06</v>
      </c>
      <c r="AC49" s="142">
        <f t="shared" si="10"/>
        <v>0.06</v>
      </c>
      <c r="AD49" s="142">
        <f t="shared" si="10"/>
        <v>0.06</v>
      </c>
      <c r="AE49" s="142">
        <f t="shared" si="10"/>
        <v>0.06</v>
      </c>
      <c r="AF49" s="142">
        <f t="shared" si="10"/>
        <v>0.06</v>
      </c>
      <c r="AG49" s="142">
        <f t="shared" si="10"/>
        <v>0.06</v>
      </c>
      <c r="AH49" s="142">
        <f t="shared" si="10"/>
        <v>0.06</v>
      </c>
      <c r="AI49" s="142">
        <f t="shared" si="10"/>
        <v>0.06</v>
      </c>
      <c r="AJ49" s="142">
        <f t="shared" si="10"/>
        <v>0.06</v>
      </c>
      <c r="AK49" s="142">
        <f t="shared" si="10"/>
        <v>0.06</v>
      </c>
      <c r="AL49" s="142">
        <f t="shared" si="10"/>
        <v>0.06</v>
      </c>
      <c r="AM49" s="142">
        <f t="shared" si="10"/>
        <v>0.06</v>
      </c>
      <c r="AN49" s="142">
        <f t="shared" si="10"/>
        <v>0.06</v>
      </c>
      <c r="AO49" s="142">
        <f t="shared" si="10"/>
        <v>0.06</v>
      </c>
      <c r="AP49" s="142">
        <f t="shared" si="10"/>
        <v>0.06</v>
      </c>
      <c r="AQ49" s="142">
        <f t="shared" si="10"/>
        <v>0.06</v>
      </c>
      <c r="AR49" s="142">
        <f t="shared" si="10"/>
        <v>0.06</v>
      </c>
      <c r="AS49" s="142">
        <f t="shared" si="10"/>
        <v>0.06</v>
      </c>
    </row>
    <row r="50" spans="1:45" s="61" customFormat="1">
      <c r="A50" s="104" t="s">
        <v>37</v>
      </c>
      <c r="B50" s="304" t="s">
        <v>464</v>
      </c>
      <c r="C50" s="305" t="s">
        <v>4</v>
      </c>
      <c r="D50" s="306">
        <f t="shared" ref="D50:AS50" si="11">IF($C$545="Pesymistyczny",D$49,D$48)</f>
        <v>0.05</v>
      </c>
      <c r="E50" s="306">
        <f t="shared" si="11"/>
        <v>5.3999999999999999E-2</v>
      </c>
      <c r="F50" s="306">
        <f t="shared" si="11"/>
        <v>0.05</v>
      </c>
      <c r="G50" s="306">
        <f t="shared" si="11"/>
        <v>0.05</v>
      </c>
      <c r="H50" s="306">
        <f t="shared" si="11"/>
        <v>0.05</v>
      </c>
      <c r="I50" s="306">
        <f t="shared" si="11"/>
        <v>0.05</v>
      </c>
      <c r="J50" s="306">
        <f t="shared" si="11"/>
        <v>0.05</v>
      </c>
      <c r="K50" s="306">
        <f t="shared" si="11"/>
        <v>0.05</v>
      </c>
      <c r="L50" s="306">
        <f t="shared" si="11"/>
        <v>0.05</v>
      </c>
      <c r="M50" s="306">
        <f t="shared" si="11"/>
        <v>0.05</v>
      </c>
      <c r="N50" s="306">
        <f t="shared" si="11"/>
        <v>0.05</v>
      </c>
      <c r="O50" s="306">
        <f t="shared" si="11"/>
        <v>0.05</v>
      </c>
      <c r="P50" s="306">
        <f t="shared" si="11"/>
        <v>0.05</v>
      </c>
      <c r="Q50" s="306">
        <f t="shared" si="11"/>
        <v>0.05</v>
      </c>
      <c r="R50" s="306">
        <f t="shared" si="11"/>
        <v>0.05</v>
      </c>
      <c r="S50" s="306">
        <f t="shared" si="11"/>
        <v>0.05</v>
      </c>
      <c r="T50" s="306">
        <f t="shared" si="11"/>
        <v>0.05</v>
      </c>
      <c r="U50" s="306">
        <f t="shared" si="11"/>
        <v>0.05</v>
      </c>
      <c r="V50" s="306">
        <f t="shared" si="11"/>
        <v>0.05</v>
      </c>
      <c r="W50" s="306">
        <f t="shared" si="11"/>
        <v>0.05</v>
      </c>
      <c r="X50" s="306">
        <f t="shared" si="11"/>
        <v>0.05</v>
      </c>
      <c r="Y50" s="306">
        <f t="shared" si="11"/>
        <v>0.05</v>
      </c>
      <c r="Z50" s="306">
        <f t="shared" si="11"/>
        <v>0.05</v>
      </c>
      <c r="AA50" s="306">
        <f t="shared" si="11"/>
        <v>0.05</v>
      </c>
      <c r="AB50" s="306">
        <f t="shared" si="11"/>
        <v>0.05</v>
      </c>
      <c r="AC50" s="306">
        <f t="shared" si="11"/>
        <v>0.05</v>
      </c>
      <c r="AD50" s="306">
        <f t="shared" si="11"/>
        <v>0.05</v>
      </c>
      <c r="AE50" s="306">
        <f t="shared" si="11"/>
        <v>0.05</v>
      </c>
      <c r="AF50" s="306">
        <f t="shared" si="11"/>
        <v>0.05</v>
      </c>
      <c r="AG50" s="306">
        <f t="shared" si="11"/>
        <v>0.05</v>
      </c>
      <c r="AH50" s="306">
        <f t="shared" si="11"/>
        <v>0.05</v>
      </c>
      <c r="AI50" s="306">
        <f t="shared" si="11"/>
        <v>0.05</v>
      </c>
      <c r="AJ50" s="306">
        <f t="shared" si="11"/>
        <v>0.05</v>
      </c>
      <c r="AK50" s="306">
        <f t="shared" si="11"/>
        <v>0.05</v>
      </c>
      <c r="AL50" s="306">
        <f t="shared" si="11"/>
        <v>0.05</v>
      </c>
      <c r="AM50" s="306">
        <f t="shared" si="11"/>
        <v>0.05</v>
      </c>
      <c r="AN50" s="306">
        <f t="shared" si="11"/>
        <v>0.05</v>
      </c>
      <c r="AO50" s="306">
        <f t="shared" si="11"/>
        <v>0.05</v>
      </c>
      <c r="AP50" s="306">
        <f t="shared" si="11"/>
        <v>0.05</v>
      </c>
      <c r="AQ50" s="306">
        <f t="shared" si="11"/>
        <v>0.05</v>
      </c>
      <c r="AR50" s="306">
        <f t="shared" si="11"/>
        <v>0.05</v>
      </c>
      <c r="AS50" s="306">
        <f t="shared" si="11"/>
        <v>0.05</v>
      </c>
    </row>
    <row r="51" spans="1:45" s="62" customFormat="1">
      <c r="A51" s="75">
        <v>3</v>
      </c>
      <c r="B51" s="24" t="s">
        <v>73</v>
      </c>
      <c r="C51" s="148" t="s">
        <v>3</v>
      </c>
      <c r="D51" s="94">
        <f>5318.68*(1+D47)</f>
        <v>5212.3064000000004</v>
      </c>
      <c r="E51" s="94">
        <f>D51*(1+E47)</f>
        <v>5227.9433191999997</v>
      </c>
      <c r="F51" s="94">
        <f t="shared" ref="F51:AS51" si="12">E51*(1+F47)</f>
        <v>5400.4654487335993</v>
      </c>
      <c r="G51" s="94">
        <f t="shared" si="12"/>
        <v>5600.2826703367418</v>
      </c>
      <c r="H51" s="94">
        <f t="shared" si="12"/>
        <v>5796.2925637985272</v>
      </c>
      <c r="I51" s="94">
        <f t="shared" si="12"/>
        <v>5970.1813407124828</v>
      </c>
      <c r="J51" s="94">
        <f t="shared" si="12"/>
        <v>6143.316599593144</v>
      </c>
      <c r="K51" s="94">
        <f t="shared" si="12"/>
        <v>6321.4727809813448</v>
      </c>
      <c r="L51" s="94">
        <f t="shared" si="12"/>
        <v>6504.7954916298031</v>
      </c>
      <c r="M51" s="94">
        <f t="shared" si="12"/>
        <v>6693.4345608870672</v>
      </c>
      <c r="N51" s="94">
        <f t="shared" si="12"/>
        <v>6887.544163152792</v>
      </c>
      <c r="O51" s="94">
        <f t="shared" si="12"/>
        <v>7080.3953997210701</v>
      </c>
      <c r="P51" s="94">
        <f t="shared" si="12"/>
        <v>7278.6464709132606</v>
      </c>
      <c r="Q51" s="94">
        <f t="shared" si="12"/>
        <v>7482.4485720988323</v>
      </c>
      <c r="R51" s="94">
        <f t="shared" si="12"/>
        <v>7691.9571321175999</v>
      </c>
      <c r="S51" s="94">
        <f t="shared" si="12"/>
        <v>7907.3319318168933</v>
      </c>
      <c r="T51" s="94">
        <f t="shared" si="12"/>
        <v>8128.7372259077665</v>
      </c>
      <c r="U51" s="94">
        <f t="shared" si="12"/>
        <v>8348.2131310072764</v>
      </c>
      <c r="V51" s="94">
        <f t="shared" si="12"/>
        <v>8573.6148855444717</v>
      </c>
      <c r="W51" s="94">
        <f t="shared" si="12"/>
        <v>8805.1024874541708</v>
      </c>
      <c r="X51" s="94">
        <f t="shared" si="12"/>
        <v>9042.8402546154321</v>
      </c>
      <c r="Y51" s="94">
        <f t="shared" si="12"/>
        <v>9286.9969414900479</v>
      </c>
      <c r="Z51" s="94">
        <f t="shared" si="12"/>
        <v>9528.4588619687893</v>
      </c>
      <c r="AA51" s="94">
        <f t="shared" si="12"/>
        <v>9776.1987923799788</v>
      </c>
      <c r="AB51" s="94">
        <f t="shared" si="12"/>
        <v>10030.379960981858</v>
      </c>
      <c r="AC51" s="94">
        <f t="shared" si="12"/>
        <v>10291.169839967386</v>
      </c>
      <c r="AD51" s="94">
        <f t="shared" si="12"/>
        <v>10558.740255806539</v>
      </c>
      <c r="AE51" s="94">
        <f t="shared" si="12"/>
        <v>10833.267502457509</v>
      </c>
      <c r="AF51" s="94">
        <f t="shared" si="12"/>
        <v>11104.099190018946</v>
      </c>
      <c r="AG51" s="94">
        <f t="shared" si="12"/>
        <v>11381.701669769418</v>
      </c>
      <c r="AH51" s="92">
        <f t="shared" si="12"/>
        <v>11666.244211513653</v>
      </c>
      <c r="AI51" s="92">
        <f t="shared" si="12"/>
        <v>11957.900316801493</v>
      </c>
      <c r="AJ51" s="92">
        <f t="shared" si="12"/>
        <v>12256.84782472153</v>
      </c>
      <c r="AK51" s="92">
        <f t="shared" si="12"/>
        <v>12551.012172514847</v>
      </c>
      <c r="AL51" s="92">
        <f t="shared" si="12"/>
        <v>12852.236464655203</v>
      </c>
      <c r="AM51" s="92">
        <f t="shared" si="12"/>
        <v>13160.690139806928</v>
      </c>
      <c r="AN51" s="92">
        <f t="shared" si="12"/>
        <v>13476.546703162294</v>
      </c>
      <c r="AO51" s="92">
        <f t="shared" si="12"/>
        <v>13799.983824038189</v>
      </c>
      <c r="AP51" s="92">
        <f t="shared" si="12"/>
        <v>14131.183435815106</v>
      </c>
      <c r="AQ51" s="92">
        <f t="shared" si="12"/>
        <v>14470.331838274669</v>
      </c>
      <c r="AR51" s="92">
        <f t="shared" si="12"/>
        <v>14817.619802393261</v>
      </c>
      <c r="AS51" s="92">
        <f t="shared" si="12"/>
        <v>15173.2426776507</v>
      </c>
    </row>
    <row r="52" spans="1:45" s="62" customFormat="1">
      <c r="A52" s="75">
        <v>4</v>
      </c>
      <c r="B52" s="76" t="s">
        <v>7</v>
      </c>
      <c r="C52" s="93" t="s">
        <v>3</v>
      </c>
      <c r="D52" s="94">
        <f t="shared" ref="D52:AS52" si="13">D51*(1-$D$43)*(1-D50)</f>
        <v>4357.4881503999995</v>
      </c>
      <c r="E52" s="94">
        <f t="shared" si="13"/>
        <v>4352.158254367615</v>
      </c>
      <c r="F52" s="94">
        <f t="shared" si="13"/>
        <v>4514.7891151412887</v>
      </c>
      <c r="G52" s="94">
        <f t="shared" si="13"/>
        <v>4681.8363124015159</v>
      </c>
      <c r="H52" s="94">
        <f t="shared" si="13"/>
        <v>4845.7005833355688</v>
      </c>
      <c r="I52" s="94">
        <f t="shared" si="13"/>
        <v>4991.0716008356358</v>
      </c>
      <c r="J52" s="94">
        <f t="shared" si="13"/>
        <v>5135.8126772598689</v>
      </c>
      <c r="K52" s="94">
        <f t="shared" si="13"/>
        <v>5284.7512449004043</v>
      </c>
      <c r="L52" s="94">
        <f t="shared" si="13"/>
        <v>5438.0090310025153</v>
      </c>
      <c r="M52" s="94">
        <f t="shared" si="13"/>
        <v>5595.7112929015875</v>
      </c>
      <c r="N52" s="94">
        <f t="shared" si="13"/>
        <v>5757.9869203957333</v>
      </c>
      <c r="O52" s="94">
        <f t="shared" si="13"/>
        <v>5919.2105541668143</v>
      </c>
      <c r="P52" s="94">
        <f t="shared" si="13"/>
        <v>6084.9484496834857</v>
      </c>
      <c r="Q52" s="94">
        <f t="shared" si="13"/>
        <v>6255.3270062746242</v>
      </c>
      <c r="R52" s="94">
        <f t="shared" si="13"/>
        <v>6430.4761624503135</v>
      </c>
      <c r="S52" s="94">
        <f t="shared" si="13"/>
        <v>6610.5294949989229</v>
      </c>
      <c r="T52" s="94">
        <f t="shared" si="13"/>
        <v>6795.6243208588921</v>
      </c>
      <c r="U52" s="94">
        <f t="shared" si="13"/>
        <v>6979.1061775220824</v>
      </c>
      <c r="V52" s="94">
        <f t="shared" si="13"/>
        <v>7167.5420443151788</v>
      </c>
      <c r="W52" s="94">
        <f t="shared" si="13"/>
        <v>7361.0656795116865</v>
      </c>
      <c r="X52" s="94">
        <f t="shared" si="13"/>
        <v>7559.8144528585008</v>
      </c>
      <c r="Y52" s="94">
        <f t="shared" si="13"/>
        <v>7763.9294430856798</v>
      </c>
      <c r="Z52" s="94">
        <f t="shared" si="13"/>
        <v>7965.7916086059076</v>
      </c>
      <c r="AA52" s="94">
        <f t="shared" si="13"/>
        <v>8172.9021904296615</v>
      </c>
      <c r="AB52" s="94">
        <f t="shared" si="13"/>
        <v>8385.3976473808325</v>
      </c>
      <c r="AC52" s="94">
        <f t="shared" si="13"/>
        <v>8603.4179862127348</v>
      </c>
      <c r="AD52" s="94">
        <f t="shared" si="13"/>
        <v>8827.1068538542659</v>
      </c>
      <c r="AE52" s="94">
        <f t="shared" si="13"/>
        <v>9056.611632054477</v>
      </c>
      <c r="AF52" s="94">
        <f t="shared" si="13"/>
        <v>9283.0269228558373</v>
      </c>
      <c r="AG52" s="94">
        <f t="shared" si="13"/>
        <v>9515.1025959272338</v>
      </c>
      <c r="AH52" s="87">
        <f t="shared" si="13"/>
        <v>9752.9801608254129</v>
      </c>
      <c r="AI52" s="87">
        <f t="shared" si="13"/>
        <v>9996.8046648460477</v>
      </c>
      <c r="AJ52" s="87">
        <f t="shared" si="13"/>
        <v>10246.724781467197</v>
      </c>
      <c r="AK52" s="87">
        <f t="shared" si="13"/>
        <v>10492.646176222413</v>
      </c>
      <c r="AL52" s="87">
        <f t="shared" si="13"/>
        <v>10744.469684451749</v>
      </c>
      <c r="AM52" s="87">
        <f t="shared" si="13"/>
        <v>11002.336956878591</v>
      </c>
      <c r="AN52" s="87">
        <f t="shared" si="13"/>
        <v>11266.393043843676</v>
      </c>
      <c r="AO52" s="87">
        <f t="shared" si="13"/>
        <v>11536.786476895924</v>
      </c>
      <c r="AP52" s="87">
        <f t="shared" si="13"/>
        <v>11813.669352341429</v>
      </c>
      <c r="AQ52" s="87">
        <f t="shared" si="13"/>
        <v>12097.197416797622</v>
      </c>
      <c r="AR52" s="87">
        <f t="shared" si="13"/>
        <v>12387.530154800766</v>
      </c>
      <c r="AS52" s="87">
        <f t="shared" si="13"/>
        <v>12684.830878515984</v>
      </c>
    </row>
    <row r="53" spans="1:45">
      <c r="A53" s="40" t="s">
        <v>10</v>
      </c>
      <c r="B53" s="16" t="s">
        <v>2</v>
      </c>
      <c r="C53" s="12" t="s">
        <v>0</v>
      </c>
      <c r="D53" s="12">
        <f t="shared" ref="D53:AG53" si="14">IF(D$59="","",D$59)</f>
        <v>2021</v>
      </c>
      <c r="E53" s="12">
        <f t="shared" si="14"/>
        <v>2022</v>
      </c>
      <c r="F53" s="12">
        <f t="shared" si="14"/>
        <v>2023</v>
      </c>
      <c r="G53" s="12">
        <f t="shared" si="14"/>
        <v>2024</v>
      </c>
      <c r="H53" s="12">
        <f t="shared" si="14"/>
        <v>2025</v>
      </c>
      <c r="I53" s="12">
        <f t="shared" si="14"/>
        <v>2026</v>
      </c>
      <c r="J53" s="12">
        <f t="shared" si="14"/>
        <v>2027</v>
      </c>
      <c r="K53" s="12">
        <f t="shared" si="14"/>
        <v>2028</v>
      </c>
      <c r="L53" s="12">
        <f t="shared" si="14"/>
        <v>2029</v>
      </c>
      <c r="M53" s="12">
        <f t="shared" si="14"/>
        <v>2030</v>
      </c>
      <c r="N53" s="12">
        <f t="shared" si="14"/>
        <v>2031</v>
      </c>
      <c r="O53" s="12">
        <f t="shared" si="14"/>
        <v>2032</v>
      </c>
      <c r="P53" s="12">
        <f t="shared" si="14"/>
        <v>2033</v>
      </c>
      <c r="Q53" s="12">
        <f t="shared" si="14"/>
        <v>2034</v>
      </c>
      <c r="R53" s="12">
        <f t="shared" si="14"/>
        <v>2035</v>
      </c>
      <c r="S53" s="12">
        <f t="shared" si="14"/>
        <v>2036</v>
      </c>
      <c r="T53" s="12">
        <f t="shared" si="14"/>
        <v>2037</v>
      </c>
      <c r="U53" s="12">
        <f t="shared" si="14"/>
        <v>2038</v>
      </c>
      <c r="V53" s="12">
        <f t="shared" si="14"/>
        <v>2039</v>
      </c>
      <c r="W53" s="12">
        <f t="shared" si="14"/>
        <v>2040</v>
      </c>
      <c r="X53" s="12">
        <f t="shared" si="14"/>
        <v>2041</v>
      </c>
      <c r="Y53" s="12">
        <f t="shared" si="14"/>
        <v>2042</v>
      </c>
      <c r="Z53" s="12">
        <f t="shared" si="14"/>
        <v>2043</v>
      </c>
      <c r="AA53" s="12">
        <f t="shared" si="14"/>
        <v>2044</v>
      </c>
      <c r="AB53" s="12">
        <f t="shared" si="14"/>
        <v>2045</v>
      </c>
      <c r="AC53" s="12">
        <f t="shared" si="14"/>
        <v>2046</v>
      </c>
      <c r="AD53" s="12">
        <f t="shared" si="14"/>
        <v>2047</v>
      </c>
      <c r="AE53" s="12">
        <f t="shared" si="14"/>
        <v>2048</v>
      </c>
      <c r="AF53" s="12">
        <f t="shared" si="14"/>
        <v>2049</v>
      </c>
      <c r="AG53" s="12">
        <f t="shared" si="14"/>
        <v>2050</v>
      </c>
      <c r="AH53" s="5"/>
      <c r="AI53" s="5"/>
      <c r="AJ53" s="5"/>
      <c r="AN53" s="5"/>
    </row>
    <row r="54" spans="1:45" s="61" customFormat="1">
      <c r="A54" s="104" t="s">
        <v>13</v>
      </c>
      <c r="B54" s="304" t="s">
        <v>588</v>
      </c>
      <c r="C54" s="305" t="s">
        <v>4</v>
      </c>
      <c r="D54" s="306">
        <v>1</v>
      </c>
      <c r="E54" s="306">
        <f>D54*(1+HLOOKUP(E$53,$D$44:$AS$47,4,FALSE))</f>
        <v>0.98</v>
      </c>
      <c r="F54" s="306">
        <f>E54*(1+HLOOKUP(F$53,$D$44:$AS$47,4,FALSE))</f>
        <v>0.98293999999999992</v>
      </c>
      <c r="G54" s="306">
        <f t="shared" ref="G54:R54" si="15">F54*(1+HLOOKUP(G$53,$D$44:$AS$47,4,FALSE))</f>
        <v>1.0153770199999999</v>
      </c>
      <c r="H54" s="306">
        <f t="shared" si="15"/>
        <v>1.0529459697399999</v>
      </c>
      <c r="I54" s="306">
        <f t="shared" si="15"/>
        <v>1.0897990786808998</v>
      </c>
      <c r="J54" s="306">
        <f t="shared" si="15"/>
        <v>1.1224930510413267</v>
      </c>
      <c r="K54" s="306">
        <f t="shared" si="15"/>
        <v>1.1550453495215252</v>
      </c>
      <c r="L54" s="306">
        <f t="shared" si="15"/>
        <v>1.1885416646576492</v>
      </c>
      <c r="M54" s="306">
        <f t="shared" si="15"/>
        <v>1.2230093729327209</v>
      </c>
      <c r="N54" s="306">
        <f t="shared" si="15"/>
        <v>1.2584766447477698</v>
      </c>
      <c r="O54" s="306">
        <f t="shared" si="15"/>
        <v>1.294972467445455</v>
      </c>
      <c r="P54" s="306">
        <f t="shared" si="15"/>
        <v>1.3312316965339277</v>
      </c>
      <c r="Q54" s="306">
        <f t="shared" si="15"/>
        <v>1.3685061840368777</v>
      </c>
      <c r="R54" s="306">
        <f t="shared" si="15"/>
        <v>1.4068243571899104</v>
      </c>
      <c r="S54" s="306">
        <f>IF(S53="","",R54*(1+HLOOKUP(S$53,$D$44:$AS$47,4,FALSE)))</f>
        <v>1.4462154391912279</v>
      </c>
      <c r="T54" s="306">
        <f t="shared" ref="T54:AG54" si="16">IF(T53="","",S54*(1+HLOOKUP(T$53,$D$44:$AS$47,4,FALSE)))</f>
        <v>1.4867094714885822</v>
      </c>
      <c r="U54" s="306">
        <f t="shared" si="16"/>
        <v>1.5283373366902626</v>
      </c>
      <c r="V54" s="306">
        <f t="shared" si="16"/>
        <v>1.5696024447808996</v>
      </c>
      <c r="W54" s="306">
        <f t="shared" si="16"/>
        <v>1.6119817107899839</v>
      </c>
      <c r="X54" s="306">
        <f t="shared" si="16"/>
        <v>1.6555052169813134</v>
      </c>
      <c r="Y54" s="306">
        <f t="shared" si="16"/>
        <v>1.7002038578398087</v>
      </c>
      <c r="Z54" s="306">
        <f t="shared" si="16"/>
        <v>1.7461093620014834</v>
      </c>
      <c r="AA54" s="306">
        <f t="shared" si="16"/>
        <v>1.7915082054135221</v>
      </c>
      <c r="AB54" s="306">
        <f t="shared" si="16"/>
        <v>1.8380874187542737</v>
      </c>
      <c r="AC54" s="306">
        <f t="shared" si="16"/>
        <v>1.8858776916418849</v>
      </c>
      <c r="AD54" s="306">
        <f t="shared" si="16"/>
        <v>1.9349105116245739</v>
      </c>
      <c r="AE54" s="306">
        <f t="shared" si="16"/>
        <v>1.9852181849268129</v>
      </c>
      <c r="AF54" s="306">
        <f t="shared" si="16"/>
        <v>2.0368338577349099</v>
      </c>
      <c r="AG54" s="306">
        <f t="shared" si="16"/>
        <v>2.0877547041782822</v>
      </c>
    </row>
    <row r="55" spans="1:45" s="334" customFormat="1" ht="21.75" customHeight="1">
      <c r="A55" s="333" t="s">
        <v>126</v>
      </c>
      <c r="B55" s="334" t="s">
        <v>127</v>
      </c>
    </row>
    <row r="56" spans="1:45" s="317" customFormat="1" ht="18.75" customHeight="1">
      <c r="A56" s="316"/>
      <c r="B56" s="317" t="s">
        <v>87</v>
      </c>
    </row>
    <row r="57" spans="1:45" s="62" customFormat="1" ht="13.5" customHeight="1">
      <c r="A57" s="71">
        <v>1</v>
      </c>
      <c r="B57" s="10" t="s">
        <v>555</v>
      </c>
      <c r="C57" s="396" t="str">
        <f>IF(Dane!E38="","",Dane!E38)</f>
        <v>1.1. Wartość inwestycji prywatnych uzupełniających wsparcie publiczne - dotacje</v>
      </c>
      <c r="D57" s="382"/>
      <c r="E57" s="301"/>
      <c r="F57" s="301"/>
      <c r="G57" s="301"/>
      <c r="H57" s="301"/>
      <c r="I57" s="301"/>
      <c r="J57" s="301"/>
      <c r="K57" s="301"/>
      <c r="L57" s="301"/>
      <c r="M57" s="301"/>
      <c r="N57" s="301"/>
      <c r="O57" s="301"/>
      <c r="P57" s="301"/>
      <c r="Q57" s="301"/>
      <c r="R57" s="301"/>
      <c r="AE57" s="301"/>
      <c r="AF57" s="301"/>
      <c r="AG57" s="301"/>
      <c r="AH57" s="301"/>
      <c r="AI57" s="301"/>
      <c r="AJ57" s="301"/>
    </row>
    <row r="58" spans="1:45" s="62" customFormat="1">
      <c r="A58" s="110">
        <v>2</v>
      </c>
      <c r="B58" s="26" t="s">
        <v>556</v>
      </c>
      <c r="C58" s="111" t="str">
        <f>IF($C$57="","Brak wskaźnika",VLOOKUP($C$57,$B$636:$C$853,2,FALSE))</f>
        <v>zł</v>
      </c>
      <c r="D58" s="383"/>
      <c r="E58" s="301"/>
      <c r="F58" s="301"/>
      <c r="G58" s="301"/>
      <c r="H58" s="301"/>
      <c r="I58" s="301"/>
      <c r="J58" s="301"/>
      <c r="K58" s="301"/>
      <c r="L58" s="301"/>
      <c r="M58" s="301"/>
      <c r="N58" s="301"/>
      <c r="O58" s="301"/>
      <c r="P58" s="301"/>
      <c r="Q58" s="301"/>
      <c r="R58" s="301"/>
      <c r="AE58" s="301"/>
      <c r="AF58" s="301"/>
      <c r="AG58" s="301"/>
      <c r="AH58" s="301"/>
      <c r="AI58" s="301"/>
      <c r="AJ58" s="301"/>
    </row>
    <row r="59" spans="1:45" s="62" customFormat="1">
      <c r="A59" s="40" t="s">
        <v>10</v>
      </c>
      <c r="B59" s="11" t="s">
        <v>88</v>
      </c>
      <c r="C59" s="149" t="s">
        <v>0</v>
      </c>
      <c r="D59" s="150">
        <f>IF(D4="","",D4)</f>
        <v>2021</v>
      </c>
      <c r="E59" s="149">
        <f>IF(D59="","",IF(D59-$D59&gt;=SUM($D$5)-1,"",D59+1))</f>
        <v>2022</v>
      </c>
      <c r="F59" s="149">
        <f>IF(E59="","",IF(E59-$D59&gt;=SUM($D$5)-1,"",E59+1))</f>
        <v>2023</v>
      </c>
      <c r="G59" s="149">
        <f t="shared" ref="G59:AG59" si="17">IF(F59="","",IF(F59-$D59&gt;=SUM($D$5)-1,"",F59+1))</f>
        <v>2024</v>
      </c>
      <c r="H59" s="149">
        <f t="shared" si="17"/>
        <v>2025</v>
      </c>
      <c r="I59" s="149">
        <f t="shared" si="17"/>
        <v>2026</v>
      </c>
      <c r="J59" s="149">
        <f t="shared" si="17"/>
        <v>2027</v>
      </c>
      <c r="K59" s="149">
        <f t="shared" si="17"/>
        <v>2028</v>
      </c>
      <c r="L59" s="149">
        <f t="shared" si="17"/>
        <v>2029</v>
      </c>
      <c r="M59" s="149">
        <f t="shared" si="17"/>
        <v>2030</v>
      </c>
      <c r="N59" s="149">
        <f t="shared" si="17"/>
        <v>2031</v>
      </c>
      <c r="O59" s="149">
        <f t="shared" si="17"/>
        <v>2032</v>
      </c>
      <c r="P59" s="149">
        <f t="shared" si="17"/>
        <v>2033</v>
      </c>
      <c r="Q59" s="149">
        <f t="shared" si="17"/>
        <v>2034</v>
      </c>
      <c r="R59" s="149">
        <f t="shared" si="17"/>
        <v>2035</v>
      </c>
      <c r="S59" s="149">
        <f t="shared" si="17"/>
        <v>2036</v>
      </c>
      <c r="T59" s="149">
        <f t="shared" si="17"/>
        <v>2037</v>
      </c>
      <c r="U59" s="149">
        <f t="shared" si="17"/>
        <v>2038</v>
      </c>
      <c r="V59" s="149">
        <f t="shared" si="17"/>
        <v>2039</v>
      </c>
      <c r="W59" s="149">
        <f t="shared" si="17"/>
        <v>2040</v>
      </c>
      <c r="X59" s="149">
        <f t="shared" si="17"/>
        <v>2041</v>
      </c>
      <c r="Y59" s="149">
        <f t="shared" si="17"/>
        <v>2042</v>
      </c>
      <c r="Z59" s="149">
        <f t="shared" si="17"/>
        <v>2043</v>
      </c>
      <c r="AA59" s="149">
        <f t="shared" si="17"/>
        <v>2044</v>
      </c>
      <c r="AB59" s="149">
        <f t="shared" si="17"/>
        <v>2045</v>
      </c>
      <c r="AC59" s="149">
        <f t="shared" si="17"/>
        <v>2046</v>
      </c>
      <c r="AD59" s="149">
        <f t="shared" si="17"/>
        <v>2047</v>
      </c>
      <c r="AE59" s="149">
        <f t="shared" si="17"/>
        <v>2048</v>
      </c>
      <c r="AF59" s="149">
        <f t="shared" si="17"/>
        <v>2049</v>
      </c>
      <c r="AG59" s="149">
        <f t="shared" si="17"/>
        <v>2050</v>
      </c>
    </row>
    <row r="60" spans="1:45" s="62" customFormat="1" ht="22.5">
      <c r="A60" s="75">
        <v>2</v>
      </c>
      <c r="B60" s="24" t="str">
        <f>CONCATENATE("Wariant I: ",$C$57," w latach")</f>
        <v>Wariant I: 1.1. Wartość inwestycji prywatnych uzupełniających wsparcie publiczne - dotacje w latach</v>
      </c>
      <c r="C60" s="151" t="str">
        <f>IF($C$58="","",$C$58)</f>
        <v>zł</v>
      </c>
      <c r="D60" s="385" t="str">
        <f>IF(Dane!F41="","",Dane!F41)</f>
        <v/>
      </c>
      <c r="E60" s="385" t="str">
        <f>IF(Dane!G41="","",Dane!G41)</f>
        <v/>
      </c>
      <c r="F60" s="385" t="str">
        <f>IF(Dane!H41="","",Dane!H41)</f>
        <v/>
      </c>
      <c r="G60" s="385" t="str">
        <f>IF(Dane!I41="","",Dane!I41)</f>
        <v/>
      </c>
      <c r="H60" s="385" t="str">
        <f>IF(Dane!J41="","",Dane!J41)</f>
        <v/>
      </c>
      <c r="I60" s="385" t="str">
        <f>IF(Dane!K41="","",Dane!K41)</f>
        <v/>
      </c>
      <c r="J60" s="385" t="str">
        <f>IF(Dane!L41="","",Dane!L41)</f>
        <v/>
      </c>
      <c r="K60" s="385" t="str">
        <f>IF(Dane!M41="","",Dane!M41)</f>
        <v/>
      </c>
      <c r="L60" s="385" t="str">
        <f>IF(Dane!N41="","",Dane!N41)</f>
        <v/>
      </c>
      <c r="M60" s="385" t="str">
        <f>IF(Dane!O41="","",Dane!O41)</f>
        <v/>
      </c>
      <c r="N60" s="385" t="str">
        <f>IF(Dane!P41="","",Dane!P41)</f>
        <v/>
      </c>
      <c r="O60" s="385" t="str">
        <f>IF(Dane!Q41="","",Dane!Q41)</f>
        <v/>
      </c>
      <c r="P60" s="385" t="str">
        <f>IF(Dane!R41="","",Dane!R41)</f>
        <v/>
      </c>
      <c r="Q60" s="385" t="str">
        <f>IF(Dane!S41="","",Dane!S41)</f>
        <v/>
      </c>
      <c r="R60" s="385" t="str">
        <f>IF(Dane!T41="","",Dane!T41)</f>
        <v/>
      </c>
      <c r="S60" s="385" t="str">
        <f>IF(Dane!U41="","",Dane!U41)</f>
        <v/>
      </c>
      <c r="T60" s="385" t="str">
        <f>IF(Dane!V41="","",Dane!V41)</f>
        <v/>
      </c>
      <c r="U60" s="385" t="str">
        <f>IF(Dane!W41="","",Dane!W41)</f>
        <v/>
      </c>
      <c r="V60" s="385" t="str">
        <f>IF(Dane!X41="","",Dane!X41)</f>
        <v/>
      </c>
      <c r="W60" s="385" t="str">
        <f>IF(Dane!Y41="","",Dane!Y41)</f>
        <v/>
      </c>
      <c r="X60" s="385" t="str">
        <f>IF(Dane!Z41="","",Dane!Z41)</f>
        <v/>
      </c>
      <c r="Y60" s="385" t="str">
        <f>IF(Dane!AA41="","",Dane!AA41)</f>
        <v/>
      </c>
      <c r="Z60" s="385" t="str">
        <f>IF(Dane!AB41="","",Dane!AB41)</f>
        <v/>
      </c>
      <c r="AA60" s="385" t="str">
        <f>IF(Dane!AC41="","",Dane!AC41)</f>
        <v/>
      </c>
      <c r="AB60" s="385" t="str">
        <f>IF(Dane!AD41="","",Dane!AD41)</f>
        <v/>
      </c>
      <c r="AC60" s="385" t="str">
        <f>IF(Dane!AE41="","",Dane!AE41)</f>
        <v/>
      </c>
      <c r="AD60" s="385" t="str">
        <f>IF(Dane!AF41="","",Dane!AF41)</f>
        <v/>
      </c>
      <c r="AE60" s="385" t="str">
        <f>IF(Dane!AG41="","",Dane!AG41)</f>
        <v/>
      </c>
      <c r="AF60" s="385" t="str">
        <f>IF(Dane!AH41="","",Dane!AH41)</f>
        <v/>
      </c>
      <c r="AG60" s="385" t="str">
        <f>IF(Dane!AI41="","",Dane!AI41)</f>
        <v/>
      </c>
    </row>
    <row r="61" spans="1:45" s="62" customFormat="1" ht="22.5">
      <c r="A61" s="75">
        <v>3</v>
      </c>
      <c r="B61" s="24" t="str">
        <f>CONCATENATE("Wariant II: ",$C$57," w latach")</f>
        <v>Wariant II: 1.1. Wartość inwestycji prywatnych uzupełniających wsparcie publiczne - dotacje w latach</v>
      </c>
      <c r="C61" s="151" t="str">
        <f>IF($C$58="","",$C$58)</f>
        <v>zł</v>
      </c>
      <c r="D61" s="385" t="str">
        <f>IF(Dane!F42="","",Dane!F42)</f>
        <v/>
      </c>
      <c r="E61" s="385" t="str">
        <f>IF(Dane!G42="","",Dane!G42)</f>
        <v/>
      </c>
      <c r="F61" s="385" t="str">
        <f>IF(Dane!H42="","",Dane!H42)</f>
        <v/>
      </c>
      <c r="G61" s="385" t="str">
        <f>IF(Dane!I42="","",Dane!I42)</f>
        <v/>
      </c>
      <c r="H61" s="385" t="str">
        <f>IF(Dane!J42="","",Dane!J42)</f>
        <v/>
      </c>
      <c r="I61" s="385" t="str">
        <f>IF(Dane!K42="","",Dane!K42)</f>
        <v/>
      </c>
      <c r="J61" s="385" t="str">
        <f>IF(Dane!L42="","",Dane!L42)</f>
        <v/>
      </c>
      <c r="K61" s="385" t="str">
        <f>IF(Dane!M42="","",Dane!M42)</f>
        <v/>
      </c>
      <c r="L61" s="385" t="str">
        <f>IF(Dane!N42="","",Dane!N42)</f>
        <v/>
      </c>
      <c r="M61" s="385" t="str">
        <f>IF(Dane!O42="","",Dane!O42)</f>
        <v/>
      </c>
      <c r="N61" s="385" t="str">
        <f>IF(Dane!P42="","",Dane!P42)</f>
        <v/>
      </c>
      <c r="O61" s="385" t="str">
        <f>IF(Dane!Q42="","",Dane!Q42)</f>
        <v/>
      </c>
      <c r="P61" s="385" t="str">
        <f>IF(Dane!R42="","",Dane!R42)</f>
        <v/>
      </c>
      <c r="Q61" s="385" t="str">
        <f>IF(Dane!S42="","",Dane!S42)</f>
        <v/>
      </c>
      <c r="R61" s="385" t="str">
        <f>IF(Dane!T42="","",Dane!T42)</f>
        <v/>
      </c>
      <c r="S61" s="385" t="str">
        <f>IF(Dane!U42="","",Dane!U42)</f>
        <v/>
      </c>
      <c r="T61" s="385" t="str">
        <f>IF(Dane!V42="","",Dane!V42)</f>
        <v/>
      </c>
      <c r="U61" s="385" t="str">
        <f>IF(Dane!W42="","",Dane!W42)</f>
        <v/>
      </c>
      <c r="V61" s="385" t="str">
        <f>IF(Dane!X42="","",Dane!X42)</f>
        <v/>
      </c>
      <c r="W61" s="385" t="str">
        <f>IF(Dane!Y42="","",Dane!Y42)</f>
        <v/>
      </c>
      <c r="X61" s="385" t="str">
        <f>IF(Dane!Z42="","",Dane!Z42)</f>
        <v/>
      </c>
      <c r="Y61" s="385" t="str">
        <f>IF(Dane!AA42="","",Dane!AA42)</f>
        <v/>
      </c>
      <c r="Z61" s="385" t="str">
        <f>IF(Dane!AB42="","",Dane!AB42)</f>
        <v/>
      </c>
      <c r="AA61" s="385" t="str">
        <f>IF(Dane!AC42="","",Dane!AC42)</f>
        <v/>
      </c>
      <c r="AB61" s="385" t="str">
        <f>IF(Dane!AD42="","",Dane!AD42)</f>
        <v/>
      </c>
      <c r="AC61" s="385" t="str">
        <f>IF(Dane!AE42="","",Dane!AE42)</f>
        <v/>
      </c>
      <c r="AD61" s="385" t="str">
        <f>IF(Dane!AF42="","",Dane!AF42)</f>
        <v/>
      </c>
      <c r="AE61" s="385" t="str">
        <f>IF(Dane!AG42="","",Dane!AG42)</f>
        <v/>
      </c>
      <c r="AF61" s="385" t="str">
        <f>IF(Dane!AH42="","",Dane!AH42)</f>
        <v/>
      </c>
      <c r="AG61" s="385" t="str">
        <f>IF(Dane!AI42="","",Dane!AI42)</f>
        <v/>
      </c>
    </row>
    <row r="62" spans="1:45" s="62" customFormat="1" ht="22.5">
      <c r="A62" s="75">
        <v>4</v>
      </c>
      <c r="B62" s="24" t="str">
        <f>CONCATENATE("Wariant III: ",$C$57," w latach")</f>
        <v>Wariant III: 1.1. Wartość inwestycji prywatnych uzupełniających wsparcie publiczne - dotacje w latach</v>
      </c>
      <c r="C62" s="151" t="str">
        <f>IF($C$58="","",$C$58)</f>
        <v>zł</v>
      </c>
      <c r="D62" s="385" t="str">
        <f>IF(Dane!F43="","",Dane!F43)</f>
        <v/>
      </c>
      <c r="E62" s="385" t="str">
        <f>IF(Dane!G43="","",Dane!G43)</f>
        <v/>
      </c>
      <c r="F62" s="385" t="str">
        <f>IF(Dane!H43="","",Dane!H43)</f>
        <v/>
      </c>
      <c r="G62" s="385" t="str">
        <f>IF(Dane!I43="","",Dane!I43)</f>
        <v/>
      </c>
      <c r="H62" s="385" t="str">
        <f>IF(Dane!J43="","",Dane!J43)</f>
        <v/>
      </c>
      <c r="I62" s="385" t="str">
        <f>IF(Dane!K43="","",Dane!K43)</f>
        <v/>
      </c>
      <c r="J62" s="385" t="str">
        <f>IF(Dane!L43="","",Dane!L43)</f>
        <v/>
      </c>
      <c r="K62" s="385" t="str">
        <f>IF(Dane!M43="","",Dane!M43)</f>
        <v/>
      </c>
      <c r="L62" s="385" t="str">
        <f>IF(Dane!N43="","",Dane!N43)</f>
        <v/>
      </c>
      <c r="M62" s="385" t="str">
        <f>IF(Dane!O43="","",Dane!O43)</f>
        <v/>
      </c>
      <c r="N62" s="385" t="str">
        <f>IF(Dane!P43="","",Dane!P43)</f>
        <v/>
      </c>
      <c r="O62" s="385" t="str">
        <f>IF(Dane!Q43="","",Dane!Q43)</f>
        <v/>
      </c>
      <c r="P62" s="385" t="str">
        <f>IF(Dane!R43="","",Dane!R43)</f>
        <v/>
      </c>
      <c r="Q62" s="385" t="str">
        <f>IF(Dane!S43="","",Dane!S43)</f>
        <v/>
      </c>
      <c r="R62" s="385" t="str">
        <f>IF(Dane!T43="","",Dane!T43)</f>
        <v/>
      </c>
      <c r="S62" s="385" t="str">
        <f>IF(Dane!U43="","",Dane!U43)</f>
        <v/>
      </c>
      <c r="T62" s="385" t="str">
        <f>IF(Dane!V43="","",Dane!V43)</f>
        <v/>
      </c>
      <c r="U62" s="385" t="str">
        <f>IF(Dane!W43="","",Dane!W43)</f>
        <v/>
      </c>
      <c r="V62" s="385" t="str">
        <f>IF(Dane!X43="","",Dane!X43)</f>
        <v/>
      </c>
      <c r="W62" s="385" t="str">
        <f>IF(Dane!Y43="","",Dane!Y43)</f>
        <v/>
      </c>
      <c r="X62" s="385" t="str">
        <f>IF(Dane!Z43="","",Dane!Z43)</f>
        <v/>
      </c>
      <c r="Y62" s="385" t="str">
        <f>IF(Dane!AA43="","",Dane!AA43)</f>
        <v/>
      </c>
      <c r="Z62" s="385" t="str">
        <f>IF(Dane!AB43="","",Dane!AB43)</f>
        <v/>
      </c>
      <c r="AA62" s="385" t="str">
        <f>IF(Dane!AC43="","",Dane!AC43)</f>
        <v/>
      </c>
      <c r="AB62" s="385" t="str">
        <f>IF(Dane!AD43="","",Dane!AD43)</f>
        <v/>
      </c>
      <c r="AC62" s="385" t="str">
        <f>IF(Dane!AE43="","",Dane!AE43)</f>
        <v/>
      </c>
      <c r="AD62" s="385" t="str">
        <f>IF(Dane!AF43="","",Dane!AF43)</f>
        <v/>
      </c>
      <c r="AE62" s="385" t="str">
        <f>IF(Dane!AG43="","",Dane!AG43)</f>
        <v/>
      </c>
      <c r="AF62" s="385" t="str">
        <f>IF(Dane!AH43="","",Dane!AH43)</f>
        <v/>
      </c>
      <c r="AG62" s="385" t="str">
        <f>IF(Dane!AI43="","",Dane!AI43)</f>
        <v/>
      </c>
    </row>
    <row r="63" spans="1:45" s="317" customFormat="1" ht="21" customHeight="1">
      <c r="A63" s="316"/>
      <c r="B63" s="317" t="s">
        <v>90</v>
      </c>
    </row>
    <row r="64" spans="1:45" s="13" customFormat="1">
      <c r="A64" s="41" t="s">
        <v>22</v>
      </c>
      <c r="B64" s="13" t="s">
        <v>61</v>
      </c>
      <c r="C64" s="14"/>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row>
    <row r="65" spans="1:40">
      <c r="A65" s="40" t="s">
        <v>10</v>
      </c>
      <c r="B65" s="16" t="s">
        <v>2</v>
      </c>
      <c r="C65" s="12" t="s">
        <v>0</v>
      </c>
      <c r="D65" s="12">
        <f t="shared" ref="D65:AG65" si="18">IF(D$59="","",D$59)</f>
        <v>2021</v>
      </c>
      <c r="E65" s="12">
        <f t="shared" si="18"/>
        <v>2022</v>
      </c>
      <c r="F65" s="12">
        <f t="shared" si="18"/>
        <v>2023</v>
      </c>
      <c r="G65" s="12">
        <f t="shared" si="18"/>
        <v>2024</v>
      </c>
      <c r="H65" s="12">
        <f t="shared" si="18"/>
        <v>2025</v>
      </c>
      <c r="I65" s="12">
        <f t="shared" si="18"/>
        <v>2026</v>
      </c>
      <c r="J65" s="12">
        <f t="shared" si="18"/>
        <v>2027</v>
      </c>
      <c r="K65" s="12">
        <f t="shared" si="18"/>
        <v>2028</v>
      </c>
      <c r="L65" s="12">
        <f t="shared" si="18"/>
        <v>2029</v>
      </c>
      <c r="M65" s="12">
        <f t="shared" si="18"/>
        <v>2030</v>
      </c>
      <c r="N65" s="12">
        <f t="shared" si="18"/>
        <v>2031</v>
      </c>
      <c r="O65" s="12">
        <f t="shared" si="18"/>
        <v>2032</v>
      </c>
      <c r="P65" s="12">
        <f t="shared" si="18"/>
        <v>2033</v>
      </c>
      <c r="Q65" s="12">
        <f t="shared" si="18"/>
        <v>2034</v>
      </c>
      <c r="R65" s="12">
        <f t="shared" si="18"/>
        <v>2035</v>
      </c>
      <c r="S65" s="12">
        <f t="shared" si="18"/>
        <v>2036</v>
      </c>
      <c r="T65" s="12">
        <f t="shared" si="18"/>
        <v>2037</v>
      </c>
      <c r="U65" s="12">
        <f t="shared" si="18"/>
        <v>2038</v>
      </c>
      <c r="V65" s="12">
        <f t="shared" si="18"/>
        <v>2039</v>
      </c>
      <c r="W65" s="12">
        <f t="shared" si="18"/>
        <v>2040</v>
      </c>
      <c r="X65" s="12">
        <f t="shared" si="18"/>
        <v>2041</v>
      </c>
      <c r="Y65" s="12">
        <f t="shared" si="18"/>
        <v>2042</v>
      </c>
      <c r="Z65" s="12">
        <f t="shared" si="18"/>
        <v>2043</v>
      </c>
      <c r="AA65" s="12">
        <f t="shared" si="18"/>
        <v>2044</v>
      </c>
      <c r="AB65" s="12">
        <f t="shared" si="18"/>
        <v>2045</v>
      </c>
      <c r="AC65" s="12">
        <f t="shared" si="18"/>
        <v>2046</v>
      </c>
      <c r="AD65" s="12">
        <f t="shared" si="18"/>
        <v>2047</v>
      </c>
      <c r="AE65" s="12">
        <f t="shared" si="18"/>
        <v>2048</v>
      </c>
      <c r="AF65" s="12">
        <f t="shared" si="18"/>
        <v>2049</v>
      </c>
      <c r="AG65" s="12">
        <f t="shared" si="18"/>
        <v>2050</v>
      </c>
      <c r="AH65" s="5"/>
      <c r="AI65" s="5"/>
      <c r="AJ65" s="5"/>
      <c r="AN65" s="5"/>
    </row>
    <row r="66" spans="1:40">
      <c r="A66" s="37">
        <v>2</v>
      </c>
      <c r="B66" s="27" t="s">
        <v>536</v>
      </c>
      <c r="C66" s="28" t="s">
        <v>1</v>
      </c>
      <c r="D66" s="384" t="str">
        <f>IF(Dane!F48="","",Dane!F48)</f>
        <v/>
      </c>
      <c r="E66" s="384" t="str">
        <f>IF(Dane!G48="","",Dane!G48)</f>
        <v/>
      </c>
      <c r="F66" s="384" t="str">
        <f>IF(Dane!H48="","",Dane!H48)</f>
        <v/>
      </c>
      <c r="G66" s="384" t="str">
        <f>IF(Dane!I48="","",Dane!I48)</f>
        <v/>
      </c>
      <c r="H66" s="384" t="str">
        <f>IF(Dane!J48="","",Dane!J48)</f>
        <v/>
      </c>
      <c r="I66" s="384" t="str">
        <f>IF(Dane!K48="","",Dane!K48)</f>
        <v/>
      </c>
      <c r="J66" s="384" t="str">
        <f>IF(Dane!L48="","",Dane!L48)</f>
        <v/>
      </c>
      <c r="K66" s="384" t="str">
        <f>IF(Dane!M48="","",Dane!M48)</f>
        <v/>
      </c>
      <c r="L66" s="384" t="str">
        <f>IF(Dane!N48="","",Dane!N48)</f>
        <v/>
      </c>
      <c r="M66" s="384" t="str">
        <f>IF(Dane!O48="","",Dane!O48)</f>
        <v/>
      </c>
      <c r="N66" s="384" t="str">
        <f>IF(Dane!P48="","",Dane!P48)</f>
        <v/>
      </c>
      <c r="O66" s="384" t="str">
        <f>IF(Dane!Q48="","",Dane!Q48)</f>
        <v/>
      </c>
      <c r="P66" s="384" t="str">
        <f>IF(Dane!R48="","",Dane!R48)</f>
        <v/>
      </c>
      <c r="Q66" s="384" t="str">
        <f>IF(Dane!S48="","",Dane!S48)</f>
        <v/>
      </c>
      <c r="R66" s="384" t="str">
        <f>IF(Dane!T48="","",Dane!T48)</f>
        <v/>
      </c>
      <c r="S66" s="384" t="str">
        <f>IF(Dane!U48="","",Dane!U48)</f>
        <v/>
      </c>
      <c r="T66" s="384" t="str">
        <f>IF(Dane!V48="","",Dane!V48)</f>
        <v/>
      </c>
      <c r="U66" s="384" t="str">
        <f>IF(Dane!W48="","",Dane!W48)</f>
        <v/>
      </c>
      <c r="V66" s="384" t="str">
        <f>IF(Dane!X48="","",Dane!X48)</f>
        <v/>
      </c>
      <c r="W66" s="384" t="str">
        <f>IF(Dane!Y48="","",Dane!Y48)</f>
        <v/>
      </c>
      <c r="X66" s="384" t="str">
        <f>IF(Dane!Z48="","",Dane!Z48)</f>
        <v/>
      </c>
      <c r="Y66" s="384" t="str">
        <f>IF(Dane!AA48="","",Dane!AA48)</f>
        <v/>
      </c>
      <c r="Z66" s="384" t="str">
        <f>IF(Dane!AB48="","",Dane!AB48)</f>
        <v/>
      </c>
      <c r="AA66" s="384" t="str">
        <f>IF(Dane!AC48="","",Dane!AC48)</f>
        <v/>
      </c>
      <c r="AB66" s="384" t="str">
        <f>IF(Dane!AD48="","",Dane!AD48)</f>
        <v/>
      </c>
      <c r="AC66" s="384" t="str">
        <f>IF(Dane!AE48="","",Dane!AE48)</f>
        <v/>
      </c>
      <c r="AD66" s="384" t="str">
        <f>IF(Dane!AF48="","",Dane!AF48)</f>
        <v/>
      </c>
      <c r="AE66" s="384" t="str">
        <f>IF(Dane!AG48="","",Dane!AG48)</f>
        <v/>
      </c>
      <c r="AF66" s="384" t="str">
        <f>IF(Dane!AH48="","",Dane!AH48)</f>
        <v/>
      </c>
      <c r="AG66" s="384" t="str">
        <f>IF(Dane!AI48="","",Dane!AI48)</f>
        <v/>
      </c>
      <c r="AH66" s="5"/>
      <c r="AI66" s="5"/>
      <c r="AJ66" s="5"/>
      <c r="AN66" s="5"/>
    </row>
    <row r="67" spans="1:40">
      <c r="A67" s="37">
        <v>3</v>
      </c>
      <c r="B67" s="27" t="s">
        <v>537</v>
      </c>
      <c r="C67" s="28" t="s">
        <v>1</v>
      </c>
      <c r="D67" s="385" t="str">
        <f>IF(Dane!F49="","",Dane!F49)</f>
        <v/>
      </c>
      <c r="E67" s="385" t="str">
        <f>IF(Dane!G49="","",Dane!G49)</f>
        <v/>
      </c>
      <c r="F67" s="385" t="str">
        <f>IF(Dane!H49="","",Dane!H49)</f>
        <v/>
      </c>
      <c r="G67" s="385" t="str">
        <f>IF(Dane!I49="","",Dane!I49)</f>
        <v/>
      </c>
      <c r="H67" s="385" t="str">
        <f>IF(Dane!J49="","",Dane!J49)</f>
        <v/>
      </c>
      <c r="I67" s="385" t="str">
        <f>IF(Dane!K49="","",Dane!K49)</f>
        <v/>
      </c>
      <c r="J67" s="385" t="str">
        <f>IF(Dane!L49="","",Dane!L49)</f>
        <v/>
      </c>
      <c r="K67" s="385" t="str">
        <f>IF(Dane!M49="","",Dane!M49)</f>
        <v/>
      </c>
      <c r="L67" s="385" t="str">
        <f>IF(Dane!N49="","",Dane!N49)</f>
        <v/>
      </c>
      <c r="M67" s="385" t="str">
        <f>IF(Dane!O49="","",Dane!O49)</f>
        <v/>
      </c>
      <c r="N67" s="385" t="str">
        <f>IF(Dane!P49="","",Dane!P49)</f>
        <v/>
      </c>
      <c r="O67" s="385" t="str">
        <f>IF(Dane!Q49="","",Dane!Q49)</f>
        <v/>
      </c>
      <c r="P67" s="385" t="str">
        <f>IF(Dane!R49="","",Dane!R49)</f>
        <v/>
      </c>
      <c r="Q67" s="385" t="str">
        <f>IF(Dane!S49="","",Dane!S49)</f>
        <v/>
      </c>
      <c r="R67" s="385" t="str">
        <f>IF(Dane!T49="","",Dane!T49)</f>
        <v/>
      </c>
      <c r="S67" s="385" t="str">
        <f>IF(Dane!U49="","",Dane!U49)</f>
        <v/>
      </c>
      <c r="T67" s="385" t="str">
        <f>IF(Dane!V49="","",Dane!V49)</f>
        <v/>
      </c>
      <c r="U67" s="385" t="str">
        <f>IF(Dane!W49="","",Dane!W49)</f>
        <v/>
      </c>
      <c r="V67" s="385" t="str">
        <f>IF(Dane!X49="","",Dane!X49)</f>
        <v/>
      </c>
      <c r="W67" s="385" t="str">
        <f>IF(Dane!Y49="","",Dane!Y49)</f>
        <v/>
      </c>
      <c r="X67" s="385" t="str">
        <f>IF(Dane!Z49="","",Dane!Z49)</f>
        <v/>
      </c>
      <c r="Y67" s="385" t="str">
        <f>IF(Dane!AA49="","",Dane!AA49)</f>
        <v/>
      </c>
      <c r="Z67" s="385" t="str">
        <f>IF(Dane!AB49="","",Dane!AB49)</f>
        <v/>
      </c>
      <c r="AA67" s="385" t="str">
        <f>IF(Dane!AC49="","",Dane!AC49)</f>
        <v/>
      </c>
      <c r="AB67" s="385" t="str">
        <f>IF(Dane!AD49="","",Dane!AD49)</f>
        <v/>
      </c>
      <c r="AC67" s="385" t="str">
        <f>IF(Dane!AE49="","",Dane!AE49)</f>
        <v/>
      </c>
      <c r="AD67" s="385" t="str">
        <f>IF(Dane!AF49="","",Dane!AF49)</f>
        <v/>
      </c>
      <c r="AE67" s="385" t="str">
        <f>IF(Dane!AG49="","",Dane!AG49)</f>
        <v/>
      </c>
      <c r="AF67" s="385" t="str">
        <f>IF(Dane!AH49="","",Dane!AH49)</f>
        <v/>
      </c>
      <c r="AG67" s="385" t="str">
        <f>IF(Dane!AI49="","",Dane!AI49)</f>
        <v/>
      </c>
      <c r="AH67" s="5"/>
      <c r="AI67" s="5"/>
      <c r="AJ67" s="5"/>
      <c r="AN67" s="5"/>
    </row>
    <row r="68" spans="1:40">
      <c r="A68" s="38">
        <v>4</v>
      </c>
      <c r="B68" s="29" t="s">
        <v>538</v>
      </c>
      <c r="C68" s="30" t="s">
        <v>1</v>
      </c>
      <c r="D68" s="386" t="str">
        <f>IF(Dane!F50="","",Dane!F50)</f>
        <v/>
      </c>
      <c r="E68" s="386" t="str">
        <f>IF(Dane!G50="","",Dane!G50)</f>
        <v/>
      </c>
      <c r="F68" s="386" t="str">
        <f>IF(Dane!H50="","",Dane!H50)</f>
        <v/>
      </c>
      <c r="G68" s="386" t="str">
        <f>IF(Dane!I50="","",Dane!I50)</f>
        <v/>
      </c>
      <c r="H68" s="386" t="str">
        <f>IF(Dane!J50="","",Dane!J50)</f>
        <v/>
      </c>
      <c r="I68" s="386" t="str">
        <f>IF(Dane!K50="","",Dane!K50)</f>
        <v/>
      </c>
      <c r="J68" s="386" t="str">
        <f>IF(Dane!L50="","",Dane!L50)</f>
        <v/>
      </c>
      <c r="K68" s="386" t="str">
        <f>IF(Dane!M50="","",Dane!M50)</f>
        <v/>
      </c>
      <c r="L68" s="386" t="str">
        <f>IF(Dane!N50="","",Dane!N50)</f>
        <v/>
      </c>
      <c r="M68" s="386" t="str">
        <f>IF(Dane!O50="","",Dane!O50)</f>
        <v/>
      </c>
      <c r="N68" s="386" t="str">
        <f>IF(Dane!P50="","",Dane!P50)</f>
        <v/>
      </c>
      <c r="O68" s="386" t="str">
        <f>IF(Dane!Q50="","",Dane!Q50)</f>
        <v/>
      </c>
      <c r="P68" s="386" t="str">
        <f>IF(Dane!R50="","",Dane!R50)</f>
        <v/>
      </c>
      <c r="Q68" s="386" t="str">
        <f>IF(Dane!S50="","",Dane!S50)</f>
        <v/>
      </c>
      <c r="R68" s="386" t="str">
        <f>IF(Dane!T50="","",Dane!T50)</f>
        <v/>
      </c>
      <c r="S68" s="386" t="str">
        <f>IF(Dane!U50="","",Dane!U50)</f>
        <v/>
      </c>
      <c r="T68" s="386" t="str">
        <f>IF(Dane!V50="","",Dane!V50)</f>
        <v/>
      </c>
      <c r="U68" s="386" t="str">
        <f>IF(Dane!W50="","",Dane!W50)</f>
        <v/>
      </c>
      <c r="V68" s="386" t="str">
        <f>IF(Dane!X50="","",Dane!X50)</f>
        <v/>
      </c>
      <c r="W68" s="386" t="str">
        <f>IF(Dane!Y50="","",Dane!Y50)</f>
        <v/>
      </c>
      <c r="X68" s="386" t="str">
        <f>IF(Dane!Z50="","",Dane!Z50)</f>
        <v/>
      </c>
      <c r="Y68" s="386" t="str">
        <f>IF(Dane!AA50="","",Dane!AA50)</f>
        <v/>
      </c>
      <c r="Z68" s="386" t="str">
        <f>IF(Dane!AB50="","",Dane!AB50)</f>
        <v/>
      </c>
      <c r="AA68" s="386" t="str">
        <f>IF(Dane!AC50="","",Dane!AC50)</f>
        <v/>
      </c>
      <c r="AB68" s="386" t="str">
        <f>IF(Dane!AD50="","",Dane!AD50)</f>
        <v/>
      </c>
      <c r="AC68" s="386" t="str">
        <f>IF(Dane!AE50="","",Dane!AE50)</f>
        <v/>
      </c>
      <c r="AD68" s="386" t="str">
        <f>IF(Dane!AF50="","",Dane!AF50)</f>
        <v/>
      </c>
      <c r="AE68" s="386" t="str">
        <f>IF(Dane!AG50="","",Dane!AG50)</f>
        <v/>
      </c>
      <c r="AF68" s="386" t="str">
        <f>IF(Dane!AH50="","",Dane!AH50)</f>
        <v/>
      </c>
      <c r="AG68" s="386" t="str">
        <f>IF(Dane!AI50="","",Dane!AI50)</f>
        <v/>
      </c>
      <c r="AH68" s="5"/>
      <c r="AI68" s="5"/>
      <c r="AJ68" s="5"/>
      <c r="AN68" s="5"/>
    </row>
    <row r="69" spans="1:40" s="13" customFormat="1">
      <c r="A69" s="41" t="s">
        <v>124</v>
      </c>
      <c r="B69" s="13" t="s">
        <v>113</v>
      </c>
      <c r="C69" s="14"/>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row>
    <row r="70" spans="1:40" s="62" customFormat="1">
      <c r="A70" s="40" t="s">
        <v>10</v>
      </c>
      <c r="B70" s="153" t="s">
        <v>2</v>
      </c>
      <c r="C70" s="149" t="s">
        <v>0</v>
      </c>
      <c r="D70" s="149">
        <f t="shared" ref="D70:AG70" si="19">IF(D$59="","",D$59)</f>
        <v>2021</v>
      </c>
      <c r="E70" s="149">
        <f t="shared" si="19"/>
        <v>2022</v>
      </c>
      <c r="F70" s="149">
        <f t="shared" si="19"/>
        <v>2023</v>
      </c>
      <c r="G70" s="149">
        <f t="shared" si="19"/>
        <v>2024</v>
      </c>
      <c r="H70" s="149">
        <f t="shared" si="19"/>
        <v>2025</v>
      </c>
      <c r="I70" s="149">
        <f t="shared" si="19"/>
        <v>2026</v>
      </c>
      <c r="J70" s="149">
        <f t="shared" si="19"/>
        <v>2027</v>
      </c>
      <c r="K70" s="149">
        <f t="shared" si="19"/>
        <v>2028</v>
      </c>
      <c r="L70" s="149">
        <f t="shared" si="19"/>
        <v>2029</v>
      </c>
      <c r="M70" s="149">
        <f t="shared" si="19"/>
        <v>2030</v>
      </c>
      <c r="N70" s="149">
        <f t="shared" si="19"/>
        <v>2031</v>
      </c>
      <c r="O70" s="149">
        <f t="shared" si="19"/>
        <v>2032</v>
      </c>
      <c r="P70" s="149">
        <f t="shared" si="19"/>
        <v>2033</v>
      </c>
      <c r="Q70" s="149">
        <f t="shared" si="19"/>
        <v>2034</v>
      </c>
      <c r="R70" s="149">
        <f t="shared" si="19"/>
        <v>2035</v>
      </c>
      <c r="S70" s="149">
        <f t="shared" si="19"/>
        <v>2036</v>
      </c>
      <c r="T70" s="149">
        <f t="shared" si="19"/>
        <v>2037</v>
      </c>
      <c r="U70" s="149">
        <f t="shared" si="19"/>
        <v>2038</v>
      </c>
      <c r="V70" s="149">
        <f t="shared" si="19"/>
        <v>2039</v>
      </c>
      <c r="W70" s="149">
        <f t="shared" si="19"/>
        <v>2040</v>
      </c>
      <c r="X70" s="149">
        <f t="shared" si="19"/>
        <v>2041</v>
      </c>
      <c r="Y70" s="149">
        <f t="shared" si="19"/>
        <v>2042</v>
      </c>
      <c r="Z70" s="149">
        <f t="shared" si="19"/>
        <v>2043</v>
      </c>
      <c r="AA70" s="149">
        <f t="shared" si="19"/>
        <v>2044</v>
      </c>
      <c r="AB70" s="149">
        <f t="shared" si="19"/>
        <v>2045</v>
      </c>
      <c r="AC70" s="149">
        <f t="shared" si="19"/>
        <v>2046</v>
      </c>
      <c r="AD70" s="149">
        <f t="shared" si="19"/>
        <v>2047</v>
      </c>
      <c r="AE70" s="149">
        <f t="shared" si="19"/>
        <v>2048</v>
      </c>
      <c r="AF70" s="149">
        <f t="shared" si="19"/>
        <v>2049</v>
      </c>
      <c r="AG70" s="149">
        <f t="shared" si="19"/>
        <v>2050</v>
      </c>
    </row>
    <row r="71" spans="1:40" s="62" customFormat="1">
      <c r="A71" s="75">
        <v>2</v>
      </c>
      <c r="B71" s="99" t="s">
        <v>539</v>
      </c>
      <c r="C71" s="156" t="s">
        <v>1</v>
      </c>
      <c r="D71" s="384" t="str">
        <f>IF(Dane!F54="","",Dane!F54)</f>
        <v/>
      </c>
      <c r="E71" s="384" t="str">
        <f>IF(Dane!G54="","",Dane!G54)</f>
        <v/>
      </c>
      <c r="F71" s="384" t="str">
        <f>IF(Dane!H54="","",Dane!H54)</f>
        <v/>
      </c>
      <c r="G71" s="384" t="str">
        <f>IF(Dane!I54="","",Dane!I54)</f>
        <v/>
      </c>
      <c r="H71" s="384" t="str">
        <f>IF(Dane!J54="","",Dane!J54)</f>
        <v/>
      </c>
      <c r="I71" s="384" t="str">
        <f>IF(Dane!K54="","",Dane!K54)</f>
        <v/>
      </c>
      <c r="J71" s="384" t="str">
        <f>IF(Dane!L54="","",Dane!L54)</f>
        <v/>
      </c>
      <c r="K71" s="384" t="str">
        <f>IF(Dane!M54="","",Dane!M54)</f>
        <v/>
      </c>
      <c r="L71" s="384" t="str">
        <f>IF(Dane!N54="","",Dane!N54)</f>
        <v/>
      </c>
      <c r="M71" s="384" t="str">
        <f>IF(Dane!O54="","",Dane!O54)</f>
        <v/>
      </c>
      <c r="N71" s="384" t="str">
        <f>IF(Dane!P54="","",Dane!P54)</f>
        <v/>
      </c>
      <c r="O71" s="384" t="str">
        <f>IF(Dane!Q54="","",Dane!Q54)</f>
        <v/>
      </c>
      <c r="P71" s="384" t="str">
        <f>IF(Dane!R54="","",Dane!R54)</f>
        <v/>
      </c>
      <c r="Q71" s="384" t="str">
        <f>IF(Dane!S54="","",Dane!S54)</f>
        <v/>
      </c>
      <c r="R71" s="384" t="str">
        <f>IF(Dane!T54="","",Dane!T54)</f>
        <v/>
      </c>
      <c r="S71" s="384" t="str">
        <f>IF(Dane!U54="","",Dane!U54)</f>
        <v/>
      </c>
      <c r="T71" s="384" t="str">
        <f>IF(Dane!V54="","",Dane!V54)</f>
        <v/>
      </c>
      <c r="U71" s="384" t="str">
        <f>IF(Dane!W54="","",Dane!W54)</f>
        <v/>
      </c>
      <c r="V71" s="384" t="str">
        <f>IF(Dane!X54="","",Dane!X54)</f>
        <v/>
      </c>
      <c r="W71" s="384" t="str">
        <f>IF(Dane!Y54="","",Dane!Y54)</f>
        <v/>
      </c>
      <c r="X71" s="384" t="str">
        <f>IF(Dane!Z54="","",Dane!Z54)</f>
        <v/>
      </c>
      <c r="Y71" s="384" t="str">
        <f>IF(Dane!AA54="","",Dane!AA54)</f>
        <v/>
      </c>
      <c r="Z71" s="384" t="str">
        <f>IF(Dane!AB54="","",Dane!AB54)</f>
        <v/>
      </c>
      <c r="AA71" s="384" t="str">
        <f>IF(Dane!AC54="","",Dane!AC54)</f>
        <v/>
      </c>
      <c r="AB71" s="384" t="str">
        <f>IF(Dane!AD54="","",Dane!AD54)</f>
        <v/>
      </c>
      <c r="AC71" s="384" t="str">
        <f>IF(Dane!AE54="","",Dane!AE54)</f>
        <v/>
      </c>
      <c r="AD71" s="384" t="str">
        <f>IF(Dane!AF54="","",Dane!AF54)</f>
        <v/>
      </c>
      <c r="AE71" s="384" t="str">
        <f>IF(Dane!AG54="","",Dane!AG54)</f>
        <v/>
      </c>
      <c r="AF71" s="384" t="str">
        <f>IF(Dane!AH54="","",Dane!AH54)</f>
        <v/>
      </c>
      <c r="AG71" s="384" t="str">
        <f>IF(Dane!AI54="","",Dane!AI54)</f>
        <v/>
      </c>
    </row>
    <row r="72" spans="1:40" s="62" customFormat="1">
      <c r="A72" s="75">
        <v>3</v>
      </c>
      <c r="B72" s="99" t="s">
        <v>540</v>
      </c>
      <c r="C72" s="156" t="s">
        <v>1</v>
      </c>
      <c r="D72" s="385" t="str">
        <f>IF(Dane!F55="","",Dane!F55)</f>
        <v/>
      </c>
      <c r="E72" s="385" t="str">
        <f>IF(Dane!G55="","",Dane!G55)</f>
        <v/>
      </c>
      <c r="F72" s="385" t="str">
        <f>IF(Dane!H55="","",Dane!H55)</f>
        <v/>
      </c>
      <c r="G72" s="385" t="str">
        <f>IF(Dane!I55="","",Dane!I55)</f>
        <v/>
      </c>
      <c r="H72" s="385" t="str">
        <f>IF(Dane!J55="","",Dane!J55)</f>
        <v/>
      </c>
      <c r="I72" s="385" t="str">
        <f>IF(Dane!K55="","",Dane!K55)</f>
        <v/>
      </c>
      <c r="J72" s="385" t="str">
        <f>IF(Dane!L55="","",Dane!L55)</f>
        <v/>
      </c>
      <c r="K72" s="385" t="str">
        <f>IF(Dane!M55="","",Dane!M55)</f>
        <v/>
      </c>
      <c r="L72" s="385" t="str">
        <f>IF(Dane!N55="","",Dane!N55)</f>
        <v/>
      </c>
      <c r="M72" s="385" t="str">
        <f>IF(Dane!O55="","",Dane!O55)</f>
        <v/>
      </c>
      <c r="N72" s="385" t="str">
        <f>IF(Dane!P55="","",Dane!P55)</f>
        <v/>
      </c>
      <c r="O72" s="385" t="str">
        <f>IF(Dane!Q55="","",Dane!Q55)</f>
        <v/>
      </c>
      <c r="P72" s="385" t="str">
        <f>IF(Dane!R55="","",Dane!R55)</f>
        <v/>
      </c>
      <c r="Q72" s="385" t="str">
        <f>IF(Dane!S55="","",Dane!S55)</f>
        <v/>
      </c>
      <c r="R72" s="385" t="str">
        <f>IF(Dane!T55="","",Dane!T55)</f>
        <v/>
      </c>
      <c r="S72" s="385" t="str">
        <f>IF(Dane!U55="","",Dane!U55)</f>
        <v/>
      </c>
      <c r="T72" s="385" t="str">
        <f>IF(Dane!V55="","",Dane!V55)</f>
        <v/>
      </c>
      <c r="U72" s="385" t="str">
        <f>IF(Dane!W55="","",Dane!W55)</f>
        <v/>
      </c>
      <c r="V72" s="385" t="str">
        <f>IF(Dane!X55="","",Dane!X55)</f>
        <v/>
      </c>
      <c r="W72" s="385" t="str">
        <f>IF(Dane!Y55="","",Dane!Y55)</f>
        <v/>
      </c>
      <c r="X72" s="385" t="str">
        <f>IF(Dane!Z55="","",Dane!Z55)</f>
        <v/>
      </c>
      <c r="Y72" s="385" t="str">
        <f>IF(Dane!AA55="","",Dane!AA55)</f>
        <v/>
      </c>
      <c r="Z72" s="385" t="str">
        <f>IF(Dane!AB55="","",Dane!AB55)</f>
        <v/>
      </c>
      <c r="AA72" s="385" t="str">
        <f>IF(Dane!AC55="","",Dane!AC55)</f>
        <v/>
      </c>
      <c r="AB72" s="385" t="str">
        <f>IF(Dane!AD55="","",Dane!AD55)</f>
        <v/>
      </c>
      <c r="AC72" s="385" t="str">
        <f>IF(Dane!AE55="","",Dane!AE55)</f>
        <v/>
      </c>
      <c r="AD72" s="385" t="str">
        <f>IF(Dane!AF55="","",Dane!AF55)</f>
        <v/>
      </c>
      <c r="AE72" s="385" t="str">
        <f>IF(Dane!AG55="","",Dane!AG55)</f>
        <v/>
      </c>
      <c r="AF72" s="385" t="str">
        <f>IF(Dane!AH55="","",Dane!AH55)</f>
        <v/>
      </c>
      <c r="AG72" s="385" t="str">
        <f>IF(Dane!AI55="","",Dane!AI55)</f>
        <v/>
      </c>
    </row>
    <row r="73" spans="1:40" s="62" customFormat="1">
      <c r="A73" s="110">
        <v>4</v>
      </c>
      <c r="B73" s="157" t="s">
        <v>541</v>
      </c>
      <c r="C73" s="158" t="s">
        <v>1</v>
      </c>
      <c r="D73" s="386" t="str">
        <f>IF(Dane!F56="","",Dane!F56)</f>
        <v/>
      </c>
      <c r="E73" s="386" t="str">
        <f>IF(Dane!G56="","",Dane!G56)</f>
        <v/>
      </c>
      <c r="F73" s="386" t="str">
        <f>IF(Dane!H56="","",Dane!H56)</f>
        <v/>
      </c>
      <c r="G73" s="386" t="str">
        <f>IF(Dane!I56="","",Dane!I56)</f>
        <v/>
      </c>
      <c r="H73" s="386" t="str">
        <f>IF(Dane!J56="","",Dane!J56)</f>
        <v/>
      </c>
      <c r="I73" s="386" t="str">
        <f>IF(Dane!K56="","",Dane!K56)</f>
        <v/>
      </c>
      <c r="J73" s="386" t="str">
        <f>IF(Dane!L56="","",Dane!L56)</f>
        <v/>
      </c>
      <c r="K73" s="386" t="str">
        <f>IF(Dane!M56="","",Dane!M56)</f>
        <v/>
      </c>
      <c r="L73" s="386" t="str">
        <f>IF(Dane!N56="","",Dane!N56)</f>
        <v/>
      </c>
      <c r="M73" s="386" t="str">
        <f>IF(Dane!O56="","",Dane!O56)</f>
        <v/>
      </c>
      <c r="N73" s="386" t="str">
        <f>IF(Dane!P56="","",Dane!P56)</f>
        <v/>
      </c>
      <c r="O73" s="386" t="str">
        <f>IF(Dane!Q56="","",Dane!Q56)</f>
        <v/>
      </c>
      <c r="P73" s="386" t="str">
        <f>IF(Dane!R56="","",Dane!R56)</f>
        <v/>
      </c>
      <c r="Q73" s="386" t="str">
        <f>IF(Dane!S56="","",Dane!S56)</f>
        <v/>
      </c>
      <c r="R73" s="386" t="str">
        <f>IF(Dane!T56="","",Dane!T56)</f>
        <v/>
      </c>
      <c r="S73" s="386" t="str">
        <f>IF(Dane!U56="","",Dane!U56)</f>
        <v/>
      </c>
      <c r="T73" s="386" t="str">
        <f>IF(Dane!V56="","",Dane!V56)</f>
        <v/>
      </c>
      <c r="U73" s="386" t="str">
        <f>IF(Dane!W56="","",Dane!W56)</f>
        <v/>
      </c>
      <c r="V73" s="386" t="str">
        <f>IF(Dane!X56="","",Dane!X56)</f>
        <v/>
      </c>
      <c r="W73" s="386" t="str">
        <f>IF(Dane!Y56="","",Dane!Y56)</f>
        <v/>
      </c>
      <c r="X73" s="386" t="str">
        <f>IF(Dane!Z56="","",Dane!Z56)</f>
        <v/>
      </c>
      <c r="Y73" s="386" t="str">
        <f>IF(Dane!AA56="","",Dane!AA56)</f>
        <v/>
      </c>
      <c r="Z73" s="386" t="str">
        <f>IF(Dane!AB56="","",Dane!AB56)</f>
        <v/>
      </c>
      <c r="AA73" s="386" t="str">
        <f>IF(Dane!AC56="","",Dane!AC56)</f>
        <v/>
      </c>
      <c r="AB73" s="386" t="str">
        <f>IF(Dane!AD56="","",Dane!AD56)</f>
        <v/>
      </c>
      <c r="AC73" s="386" t="str">
        <f>IF(Dane!AE56="","",Dane!AE56)</f>
        <v/>
      </c>
      <c r="AD73" s="386" t="str">
        <f>IF(Dane!AF56="","",Dane!AF56)</f>
        <v/>
      </c>
      <c r="AE73" s="386" t="str">
        <f>IF(Dane!AG56="","",Dane!AG56)</f>
        <v/>
      </c>
      <c r="AF73" s="386" t="str">
        <f>IF(Dane!AH56="","",Dane!AH56)</f>
        <v/>
      </c>
      <c r="AG73" s="386" t="str">
        <f>IF(Dane!AI56="","",Dane!AI56)</f>
        <v/>
      </c>
    </row>
    <row r="74" spans="1:40" s="43" customFormat="1" ht="21" customHeight="1">
      <c r="A74" s="42" t="s">
        <v>122</v>
      </c>
      <c r="B74" s="43" t="s">
        <v>92</v>
      </c>
      <c r="C74" s="44"/>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row>
    <row r="75" spans="1:40" s="62" customFormat="1">
      <c r="A75" s="71">
        <v>1</v>
      </c>
      <c r="B75" s="154" t="s">
        <v>65</v>
      </c>
      <c r="C75" s="155" t="s">
        <v>91</v>
      </c>
      <c r="D75" s="119">
        <v>0</v>
      </c>
      <c r="E75" s="119">
        <f>IF(E$59="","",D75+1)</f>
        <v>1</v>
      </c>
      <c r="F75" s="119">
        <f t="shared" ref="F75:AG75" si="20">IF(F$59="","",E75+1)</f>
        <v>2</v>
      </c>
      <c r="G75" s="119">
        <f t="shared" si="20"/>
        <v>3</v>
      </c>
      <c r="H75" s="119">
        <f t="shared" si="20"/>
        <v>4</v>
      </c>
      <c r="I75" s="119">
        <f t="shared" si="20"/>
        <v>5</v>
      </c>
      <c r="J75" s="119">
        <f t="shared" si="20"/>
        <v>6</v>
      </c>
      <c r="K75" s="119">
        <f t="shared" si="20"/>
        <v>7</v>
      </c>
      <c r="L75" s="119">
        <f t="shared" si="20"/>
        <v>8</v>
      </c>
      <c r="M75" s="119">
        <f t="shared" si="20"/>
        <v>9</v>
      </c>
      <c r="N75" s="119">
        <f t="shared" si="20"/>
        <v>10</v>
      </c>
      <c r="O75" s="119">
        <f t="shared" si="20"/>
        <v>11</v>
      </c>
      <c r="P75" s="119">
        <f t="shared" si="20"/>
        <v>12</v>
      </c>
      <c r="Q75" s="119">
        <f t="shared" si="20"/>
        <v>13</v>
      </c>
      <c r="R75" s="119">
        <f t="shared" si="20"/>
        <v>14</v>
      </c>
      <c r="S75" s="119">
        <f t="shared" si="20"/>
        <v>15</v>
      </c>
      <c r="T75" s="119">
        <f t="shared" si="20"/>
        <v>16</v>
      </c>
      <c r="U75" s="119">
        <f t="shared" si="20"/>
        <v>17</v>
      </c>
      <c r="V75" s="119">
        <f t="shared" si="20"/>
        <v>18</v>
      </c>
      <c r="W75" s="119">
        <f t="shared" si="20"/>
        <v>19</v>
      </c>
      <c r="X75" s="119">
        <f t="shared" si="20"/>
        <v>20</v>
      </c>
      <c r="Y75" s="119">
        <f t="shared" si="20"/>
        <v>21</v>
      </c>
      <c r="Z75" s="119">
        <f t="shared" si="20"/>
        <v>22</v>
      </c>
      <c r="AA75" s="119">
        <f t="shared" si="20"/>
        <v>23</v>
      </c>
      <c r="AB75" s="119">
        <f t="shared" si="20"/>
        <v>24</v>
      </c>
      <c r="AC75" s="119">
        <f t="shared" si="20"/>
        <v>25</v>
      </c>
      <c r="AD75" s="119">
        <f t="shared" si="20"/>
        <v>26</v>
      </c>
      <c r="AE75" s="119">
        <f t="shared" si="20"/>
        <v>27</v>
      </c>
      <c r="AF75" s="119">
        <f t="shared" si="20"/>
        <v>28</v>
      </c>
      <c r="AG75" s="119">
        <f t="shared" si="20"/>
        <v>29</v>
      </c>
    </row>
    <row r="76" spans="1:40" s="62" customFormat="1">
      <c r="A76" s="75">
        <v>2</v>
      </c>
      <c r="B76" s="99" t="s">
        <v>69</v>
      </c>
      <c r="C76" s="156" t="s">
        <v>4</v>
      </c>
      <c r="D76" s="159">
        <f t="shared" ref="D76:AG76" si="21">IF(D$75="","",1/(1+$D$41)^D$75)</f>
        <v>1</v>
      </c>
      <c r="E76" s="160">
        <f t="shared" si="21"/>
        <v>0.96153846153846145</v>
      </c>
      <c r="F76" s="160">
        <f t="shared" si="21"/>
        <v>0.92455621301775137</v>
      </c>
      <c r="G76" s="160">
        <f t="shared" si="21"/>
        <v>0.88899635867091487</v>
      </c>
      <c r="H76" s="160">
        <f t="shared" si="21"/>
        <v>0.85480419102972571</v>
      </c>
      <c r="I76" s="160">
        <f t="shared" si="21"/>
        <v>0.82192710675935154</v>
      </c>
      <c r="J76" s="160">
        <f t="shared" si="21"/>
        <v>0.79031452573014571</v>
      </c>
      <c r="K76" s="160">
        <f t="shared" si="21"/>
        <v>0.75991781320206331</v>
      </c>
      <c r="L76" s="160">
        <f t="shared" si="21"/>
        <v>0.73069020500198378</v>
      </c>
      <c r="M76" s="160">
        <f t="shared" si="21"/>
        <v>0.70258673557883045</v>
      </c>
      <c r="N76" s="160">
        <f t="shared" si="21"/>
        <v>0.67556416882579851</v>
      </c>
      <c r="O76" s="160">
        <f t="shared" si="21"/>
        <v>0.6495809315632679</v>
      </c>
      <c r="P76" s="160">
        <f t="shared" si="21"/>
        <v>0.62459704958006512</v>
      </c>
      <c r="Q76" s="160">
        <f t="shared" si="21"/>
        <v>0.600574086134678</v>
      </c>
      <c r="R76" s="160">
        <f t="shared" si="21"/>
        <v>0.57747508282180582</v>
      </c>
      <c r="S76" s="160">
        <f t="shared" si="21"/>
        <v>0.55526450271327477</v>
      </c>
      <c r="T76" s="160">
        <f t="shared" si="21"/>
        <v>0.53390817568584104</v>
      </c>
      <c r="U76" s="160">
        <f t="shared" si="21"/>
        <v>0.51337324585177024</v>
      </c>
      <c r="V76" s="160">
        <f t="shared" si="21"/>
        <v>0.49362812101131748</v>
      </c>
      <c r="W76" s="160">
        <f t="shared" si="21"/>
        <v>0.47464242404934376</v>
      </c>
      <c r="X76" s="160">
        <f t="shared" si="21"/>
        <v>0.45638694620129205</v>
      </c>
      <c r="Y76" s="160">
        <f t="shared" si="21"/>
        <v>0.43883360211662686</v>
      </c>
      <c r="Z76" s="160">
        <f t="shared" si="21"/>
        <v>0.42195538665060278</v>
      </c>
      <c r="AA76" s="160">
        <f t="shared" si="21"/>
        <v>0.40572633331788732</v>
      </c>
      <c r="AB76" s="160">
        <f t="shared" si="21"/>
        <v>0.39012147434412242</v>
      </c>
      <c r="AC76" s="160">
        <f t="shared" si="21"/>
        <v>0.37511680225396377</v>
      </c>
      <c r="AD76" s="160">
        <f t="shared" si="21"/>
        <v>0.36068923293650368</v>
      </c>
      <c r="AE76" s="160">
        <f t="shared" si="21"/>
        <v>0.3468165701312535</v>
      </c>
      <c r="AF76" s="160">
        <f t="shared" si="21"/>
        <v>0.3334774712800514</v>
      </c>
      <c r="AG76" s="160">
        <f t="shared" si="21"/>
        <v>0.32065141469235708</v>
      </c>
    </row>
    <row r="77" spans="1:40" s="62" customFormat="1" ht="12.75">
      <c r="A77" s="75">
        <v>4</v>
      </c>
      <c r="B77" s="99" t="s">
        <v>66</v>
      </c>
      <c r="C77" s="156" t="str">
        <f>CONCATENATE("zł/",$C$58)</f>
        <v>zł/zł</v>
      </c>
      <c r="D77" s="96" t="str">
        <f>IF(SUM(D60:AG60)=0,"",(SUMPRODUCT(D66:AG66,$D$76:$AG$76)+SUMPRODUCT(D71:AG71,$D$76:$AG$76))/SUMPRODUCT(D60:AG60,$D$76:$AG$76))</f>
        <v/>
      </c>
      <c r="E77" s="161" t="str">
        <f>IF(D77=MIN($D$77:$D$79),"&lt;――","")</f>
        <v/>
      </c>
      <c r="F77" s="162" t="s">
        <v>84</v>
      </c>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row>
    <row r="78" spans="1:40" s="62" customFormat="1" ht="12.75">
      <c r="A78" s="75">
        <v>5</v>
      </c>
      <c r="B78" s="99" t="s">
        <v>67</v>
      </c>
      <c r="C78" s="156" t="str">
        <f>CONCATENATE("zł/",$C$58)</f>
        <v>zł/zł</v>
      </c>
      <c r="D78" s="96" t="str">
        <f>IF(SUM(D61:AG61)=0,"",(SUMPRODUCT(D67:AG67,$D$76:$AG$76)+SUMPRODUCT(D72:AG72,$D$76:$AG$76))/SUMPRODUCT(D61:AG61,$D$76:$AG$76))</f>
        <v/>
      </c>
      <c r="E78" s="161" t="str">
        <f>IF(D78=MIN($D$77:$D$79),"&lt;――","")</f>
        <v/>
      </c>
      <c r="F78" s="162" t="s">
        <v>85</v>
      </c>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row>
    <row r="79" spans="1:40" s="62" customFormat="1" ht="12.75">
      <c r="A79" s="110">
        <v>6</v>
      </c>
      <c r="B79" s="157" t="s">
        <v>68</v>
      </c>
      <c r="C79" s="158" t="str">
        <f>CONCATENATE("zł/",$C$58)</f>
        <v>zł/zł</v>
      </c>
      <c r="D79" s="163" t="str">
        <f>IF(SUM(D62:AG62)=0,"",(SUMPRODUCT(D68:AG68,$D$76:$AG$76)+SUMPRODUCT(D73:AG73,$D$76:$AG$76))/SUMPRODUCT(D62:AG62,$D$76:$AG$76))</f>
        <v/>
      </c>
      <c r="E79" s="161" t="str">
        <f>IF(D79=MIN($D$77:$D$79),"&lt;――","")</f>
        <v/>
      </c>
      <c r="F79" s="162" t="s">
        <v>86</v>
      </c>
      <c r="G79" s="89"/>
      <c r="H79" s="89"/>
      <c r="I79" s="89"/>
    </row>
    <row r="80" spans="1:40" s="299" customFormat="1" ht="22.5" customHeight="1">
      <c r="A80" s="296"/>
      <c r="B80" s="297" t="s">
        <v>89</v>
      </c>
      <c r="C80" s="298" t="str">
        <f>IF($D$77="","Brak danych",VLOOKUP(MIN($D$77:$D$79),D77:F79,3,FALSE))</f>
        <v>Brak danych</v>
      </c>
      <c r="E80" s="300"/>
      <c r="F80" s="300"/>
      <c r="G80" s="300"/>
      <c r="H80" s="300"/>
      <c r="I80" s="300"/>
      <c r="J80" s="300"/>
      <c r="K80" s="300"/>
      <c r="L80" s="300"/>
      <c r="M80" s="300"/>
      <c r="N80" s="300"/>
      <c r="O80" s="300"/>
      <c r="P80" s="300"/>
      <c r="Q80" s="300"/>
      <c r="R80" s="300"/>
      <c r="S80" s="300"/>
      <c r="T80" s="300"/>
      <c r="U80" s="300"/>
      <c r="V80" s="300"/>
      <c r="W80" s="300"/>
      <c r="X80" s="300"/>
      <c r="Y80" s="300"/>
      <c r="Z80" s="300"/>
      <c r="AA80" s="300"/>
      <c r="AB80" s="300"/>
      <c r="AC80" s="300"/>
      <c r="AD80" s="300"/>
      <c r="AE80" s="300"/>
      <c r="AF80" s="300"/>
      <c r="AG80" s="300"/>
    </row>
    <row r="81" spans="1:66" s="328" customFormat="1" ht="24" customHeight="1">
      <c r="A81" s="327" t="s">
        <v>128</v>
      </c>
      <c r="B81" s="328" t="s">
        <v>129</v>
      </c>
    </row>
    <row r="82" spans="1:66" s="317" customFormat="1" ht="19.5" customHeight="1">
      <c r="A82" s="316"/>
      <c r="B82" s="317" t="s">
        <v>104</v>
      </c>
      <c r="AK82" s="317" t="s">
        <v>97</v>
      </c>
    </row>
    <row r="83" spans="1:66" s="1" customFormat="1" ht="11.25" customHeight="1">
      <c r="A83" s="835" t="s">
        <v>22</v>
      </c>
      <c r="B83" s="785" t="s">
        <v>145</v>
      </c>
      <c r="C83" s="781" t="s">
        <v>93</v>
      </c>
      <c r="D83" s="781" t="s">
        <v>60</v>
      </c>
      <c r="E83" s="791" t="s">
        <v>94</v>
      </c>
      <c r="F83" s="795" t="s">
        <v>111</v>
      </c>
      <c r="G83" s="335" t="str">
        <f>IF(D$59="","",IF(SUM(D185:$AG185)=0,"Faza oper.","Faza inwest."))</f>
        <v>Faza oper.</v>
      </c>
      <c r="H83" s="335" t="str">
        <f>IF(E$59="","",IF(SUM(E185:$AG185)=0,"Faza oper.","Faza inwest."))</f>
        <v>Faza oper.</v>
      </c>
      <c r="I83" s="335" t="str">
        <f>IF(F$59="","",IF(SUM(F185:$AG185)=0,"Faza oper.","Faza inwest."))</f>
        <v>Faza oper.</v>
      </c>
      <c r="J83" s="335" t="str">
        <f>IF(G$59="","",IF(SUM(G185:$AG185)=0,"Faza oper.","Faza inwest."))</f>
        <v>Faza oper.</v>
      </c>
      <c r="K83" s="335" t="str">
        <f>IF(H$59="","",IF(SUM(H185:$AG185)=0,"Faza oper.","Faza inwest."))</f>
        <v>Faza oper.</v>
      </c>
      <c r="L83" s="335" t="str">
        <f>IF(I$59="","",IF(SUM(I185:$AG185)=0,"Faza oper.","Faza inwest."))</f>
        <v>Faza oper.</v>
      </c>
      <c r="M83" s="335" t="str">
        <f>IF(J$59="","",IF(SUM(J185:$AG185)=0,"Faza oper.","Faza inwest."))</f>
        <v>Faza oper.</v>
      </c>
      <c r="N83" s="335" t="str">
        <f>IF(K$59="","",IF(SUM(K185:$AG185)=0,"Faza oper.","Faza inwest."))</f>
        <v>Faza oper.</v>
      </c>
      <c r="O83" s="335" t="str">
        <f>IF(L$59="","",IF(SUM(L185:$AG185)=0,"Faza oper.","Faza inwest."))</f>
        <v>Faza oper.</v>
      </c>
      <c r="P83" s="335" t="str">
        <f>IF(M$59="","",IF(SUM(M185:$AG185)=0,"Faza oper.","Faza inwest."))</f>
        <v>Faza oper.</v>
      </c>
      <c r="Q83" s="335" t="str">
        <f>IF(N$59="","",IF(SUM(N185:$AG185)=0,"Faza oper.","Faza inwest."))</f>
        <v>Faza oper.</v>
      </c>
      <c r="R83" s="335" t="str">
        <f>IF(O$59="","",IF(SUM(O185:$AG185)=0,"Faza oper.","Faza inwest."))</f>
        <v>Faza oper.</v>
      </c>
      <c r="S83" s="335" t="str">
        <f>IF(P$59="","",IF(SUM(P185:$AG185)=0,"Faza oper.","Faza inwest."))</f>
        <v>Faza oper.</v>
      </c>
      <c r="T83" s="335" t="str">
        <f>IF(Q$59="","",IF(SUM(Q185:$AG185)=0,"Faza oper.","Faza inwest."))</f>
        <v>Faza oper.</v>
      </c>
      <c r="U83" s="335" t="str">
        <f>IF(R$59="","",IF(SUM(R185:$AG185)=0,"Faza oper.","Faza inwest."))</f>
        <v>Faza oper.</v>
      </c>
      <c r="V83" s="335" t="str">
        <f>IF(S$59="","",IF(SUM(S185:$AG185)=0,"Faza oper.","Faza inwest."))</f>
        <v>Faza oper.</v>
      </c>
      <c r="W83" s="335" t="str">
        <f>IF(T$59="","",IF(SUM(T185:$AG185)=0,"Faza oper.","Faza inwest."))</f>
        <v>Faza oper.</v>
      </c>
      <c r="X83" s="335" t="str">
        <f>IF(U$59="","",IF(SUM(U185:$AG185)=0,"Faza oper.","Faza inwest."))</f>
        <v>Faza oper.</v>
      </c>
      <c r="Y83" s="335" t="str">
        <f>IF(V$59="","",IF(SUM(V185:$AG185)=0,"Faza oper.","Faza inwest."))</f>
        <v>Faza oper.</v>
      </c>
      <c r="Z83" s="335" t="str">
        <f>IF(W$59="","",IF(SUM(W185:$AG185)=0,"Faza oper.","Faza inwest."))</f>
        <v>Faza oper.</v>
      </c>
      <c r="AA83" s="335" t="str">
        <f>IF(X$59="","",IF(SUM(X185:$AG185)=0,"Faza oper.","Faza inwest."))</f>
        <v>Faza oper.</v>
      </c>
      <c r="AB83" s="335" t="str">
        <f>IF(Y$59="","",IF(SUM(Y185:$AG185)=0,"Faza oper.","Faza inwest."))</f>
        <v>Faza oper.</v>
      </c>
      <c r="AC83" s="335" t="str">
        <f>IF(Z$59="","",IF(SUM(Z185:$AG185)=0,"Faza oper.","Faza inwest."))</f>
        <v>Faza oper.</v>
      </c>
      <c r="AD83" s="335" t="str">
        <f>IF(AA$59="","",IF(SUM(AA185:$AG185)=0,"Faza oper.","Faza inwest."))</f>
        <v>Faza oper.</v>
      </c>
      <c r="AE83" s="335" t="str">
        <f>IF(AB$59="","",IF(SUM(AB185:$AG185)=0,"Faza oper.","Faza inwest."))</f>
        <v>Faza oper.</v>
      </c>
      <c r="AF83" s="335" t="str">
        <f>IF(AC$59="","",IF(SUM(AC185:$AG185)=0,"Faza oper.","Faza inwest."))</f>
        <v>Faza oper.</v>
      </c>
      <c r="AG83" s="335" t="str">
        <f>IF(AD$59="","",IF(SUM(AD185:$AG185)=0,"Faza oper.","Faza inwest."))</f>
        <v>Faza oper.</v>
      </c>
      <c r="AH83" s="335" t="str">
        <f>IF(AE$59="","",IF(SUM(AE185:$AG185)=0,"Faza oper.","Faza inwest."))</f>
        <v>Faza oper.</v>
      </c>
      <c r="AI83" s="335" t="str">
        <f>IF(AF$59="","",IF(SUM(AF185:$AG185)=0,"Faza oper.","Faza inwest."))</f>
        <v>Faza oper.</v>
      </c>
      <c r="AJ83" s="335" t="str">
        <f>IF(AG$59="","",IF(SUM(AG185:$AG185)=0,"Faza oper.","Faza inwest."))</f>
        <v>Faza oper.</v>
      </c>
      <c r="AK83" s="336" t="str">
        <f t="shared" ref="AK83:BN83" si="22">IF(G$83="","",G$83)</f>
        <v>Faza oper.</v>
      </c>
      <c r="AL83" s="336" t="str">
        <f t="shared" si="22"/>
        <v>Faza oper.</v>
      </c>
      <c r="AM83" s="336" t="str">
        <f t="shared" si="22"/>
        <v>Faza oper.</v>
      </c>
      <c r="AN83" s="336" t="str">
        <f t="shared" si="22"/>
        <v>Faza oper.</v>
      </c>
      <c r="AO83" s="336" t="str">
        <f t="shared" si="22"/>
        <v>Faza oper.</v>
      </c>
      <c r="AP83" s="336" t="str">
        <f t="shared" si="22"/>
        <v>Faza oper.</v>
      </c>
      <c r="AQ83" s="336" t="str">
        <f t="shared" si="22"/>
        <v>Faza oper.</v>
      </c>
      <c r="AR83" s="336" t="str">
        <f t="shared" si="22"/>
        <v>Faza oper.</v>
      </c>
      <c r="AS83" s="336" t="str">
        <f t="shared" si="22"/>
        <v>Faza oper.</v>
      </c>
      <c r="AT83" s="336" t="str">
        <f t="shared" si="22"/>
        <v>Faza oper.</v>
      </c>
      <c r="AU83" s="336" t="str">
        <f t="shared" si="22"/>
        <v>Faza oper.</v>
      </c>
      <c r="AV83" s="336" t="str">
        <f t="shared" si="22"/>
        <v>Faza oper.</v>
      </c>
      <c r="AW83" s="336" t="str">
        <f t="shared" si="22"/>
        <v>Faza oper.</v>
      </c>
      <c r="AX83" s="336" t="str">
        <f t="shared" si="22"/>
        <v>Faza oper.</v>
      </c>
      <c r="AY83" s="336" t="str">
        <f t="shared" si="22"/>
        <v>Faza oper.</v>
      </c>
      <c r="AZ83" s="336" t="str">
        <f t="shared" si="22"/>
        <v>Faza oper.</v>
      </c>
      <c r="BA83" s="336" t="str">
        <f t="shared" si="22"/>
        <v>Faza oper.</v>
      </c>
      <c r="BB83" s="336" t="str">
        <f t="shared" si="22"/>
        <v>Faza oper.</v>
      </c>
      <c r="BC83" s="336" t="str">
        <f t="shared" si="22"/>
        <v>Faza oper.</v>
      </c>
      <c r="BD83" s="336" t="str">
        <f t="shared" si="22"/>
        <v>Faza oper.</v>
      </c>
      <c r="BE83" s="336" t="str">
        <f t="shared" si="22"/>
        <v>Faza oper.</v>
      </c>
      <c r="BF83" s="336" t="str">
        <f t="shared" si="22"/>
        <v>Faza oper.</v>
      </c>
      <c r="BG83" s="336" t="str">
        <f t="shared" si="22"/>
        <v>Faza oper.</v>
      </c>
      <c r="BH83" s="336" t="str">
        <f t="shared" si="22"/>
        <v>Faza oper.</v>
      </c>
      <c r="BI83" s="336" t="str">
        <f t="shared" si="22"/>
        <v>Faza oper.</v>
      </c>
      <c r="BJ83" s="336" t="str">
        <f t="shared" si="22"/>
        <v>Faza oper.</v>
      </c>
      <c r="BK83" s="336" t="str">
        <f t="shared" si="22"/>
        <v>Faza oper.</v>
      </c>
      <c r="BL83" s="336" t="str">
        <f t="shared" si="22"/>
        <v>Faza oper.</v>
      </c>
      <c r="BM83" s="336" t="str">
        <f t="shared" si="22"/>
        <v>Faza oper.</v>
      </c>
      <c r="BN83" s="336" t="str">
        <f t="shared" si="22"/>
        <v>Faza oper.</v>
      </c>
    </row>
    <row r="84" spans="1:66" s="1" customFormat="1">
      <c r="A84" s="836"/>
      <c r="B84" s="786"/>
      <c r="C84" s="782"/>
      <c r="D84" s="782"/>
      <c r="E84" s="792"/>
      <c r="F84" s="796"/>
      <c r="G84" s="12">
        <f t="shared" ref="G84:AJ84" si="23">IF(D$59="","",D$59)</f>
        <v>2021</v>
      </c>
      <c r="H84" s="12">
        <f t="shared" si="23"/>
        <v>2022</v>
      </c>
      <c r="I84" s="12">
        <f t="shared" si="23"/>
        <v>2023</v>
      </c>
      <c r="J84" s="12">
        <f t="shared" si="23"/>
        <v>2024</v>
      </c>
      <c r="K84" s="12">
        <f t="shared" si="23"/>
        <v>2025</v>
      </c>
      <c r="L84" s="12">
        <f t="shared" si="23"/>
        <v>2026</v>
      </c>
      <c r="M84" s="12">
        <f t="shared" si="23"/>
        <v>2027</v>
      </c>
      <c r="N84" s="12">
        <f t="shared" si="23"/>
        <v>2028</v>
      </c>
      <c r="O84" s="12">
        <f t="shared" si="23"/>
        <v>2029</v>
      </c>
      <c r="P84" s="12">
        <f t="shared" si="23"/>
        <v>2030</v>
      </c>
      <c r="Q84" s="12">
        <f t="shared" si="23"/>
        <v>2031</v>
      </c>
      <c r="R84" s="12">
        <f t="shared" si="23"/>
        <v>2032</v>
      </c>
      <c r="S84" s="12">
        <f t="shared" si="23"/>
        <v>2033</v>
      </c>
      <c r="T84" s="12">
        <f t="shared" si="23"/>
        <v>2034</v>
      </c>
      <c r="U84" s="12">
        <f t="shared" si="23"/>
        <v>2035</v>
      </c>
      <c r="V84" s="12">
        <f t="shared" si="23"/>
        <v>2036</v>
      </c>
      <c r="W84" s="12">
        <f t="shared" si="23"/>
        <v>2037</v>
      </c>
      <c r="X84" s="12">
        <f t="shared" si="23"/>
        <v>2038</v>
      </c>
      <c r="Y84" s="12">
        <f t="shared" si="23"/>
        <v>2039</v>
      </c>
      <c r="Z84" s="12">
        <f t="shared" si="23"/>
        <v>2040</v>
      </c>
      <c r="AA84" s="12">
        <f t="shared" si="23"/>
        <v>2041</v>
      </c>
      <c r="AB84" s="12">
        <f t="shared" si="23"/>
        <v>2042</v>
      </c>
      <c r="AC84" s="12">
        <f t="shared" si="23"/>
        <v>2043</v>
      </c>
      <c r="AD84" s="12">
        <f t="shared" si="23"/>
        <v>2044</v>
      </c>
      <c r="AE84" s="12">
        <f t="shared" si="23"/>
        <v>2045</v>
      </c>
      <c r="AF84" s="12">
        <f t="shared" si="23"/>
        <v>2046</v>
      </c>
      <c r="AG84" s="12">
        <f t="shared" si="23"/>
        <v>2047</v>
      </c>
      <c r="AH84" s="12">
        <f t="shared" si="23"/>
        <v>2048</v>
      </c>
      <c r="AI84" s="12">
        <f t="shared" si="23"/>
        <v>2049</v>
      </c>
      <c r="AJ84" s="12">
        <f t="shared" si="23"/>
        <v>2050</v>
      </c>
      <c r="AK84" s="19">
        <f t="shared" ref="AK84:BN84" si="24">IF(G$84="","",G$84)</f>
        <v>2021</v>
      </c>
      <c r="AL84" s="19">
        <f t="shared" si="24"/>
        <v>2022</v>
      </c>
      <c r="AM84" s="19">
        <f t="shared" si="24"/>
        <v>2023</v>
      </c>
      <c r="AN84" s="19">
        <f t="shared" si="24"/>
        <v>2024</v>
      </c>
      <c r="AO84" s="19">
        <f t="shared" si="24"/>
        <v>2025</v>
      </c>
      <c r="AP84" s="19">
        <f t="shared" si="24"/>
        <v>2026</v>
      </c>
      <c r="AQ84" s="19">
        <f t="shared" si="24"/>
        <v>2027</v>
      </c>
      <c r="AR84" s="19">
        <f t="shared" si="24"/>
        <v>2028</v>
      </c>
      <c r="AS84" s="19">
        <f t="shared" si="24"/>
        <v>2029</v>
      </c>
      <c r="AT84" s="19">
        <f t="shared" si="24"/>
        <v>2030</v>
      </c>
      <c r="AU84" s="19">
        <f t="shared" si="24"/>
        <v>2031</v>
      </c>
      <c r="AV84" s="19">
        <f t="shared" si="24"/>
        <v>2032</v>
      </c>
      <c r="AW84" s="19">
        <f t="shared" si="24"/>
        <v>2033</v>
      </c>
      <c r="AX84" s="19">
        <f t="shared" si="24"/>
        <v>2034</v>
      </c>
      <c r="AY84" s="19">
        <f t="shared" si="24"/>
        <v>2035</v>
      </c>
      <c r="AZ84" s="19">
        <f t="shared" si="24"/>
        <v>2036</v>
      </c>
      <c r="BA84" s="19">
        <f t="shared" si="24"/>
        <v>2037</v>
      </c>
      <c r="BB84" s="19">
        <f t="shared" si="24"/>
        <v>2038</v>
      </c>
      <c r="BC84" s="19">
        <f t="shared" si="24"/>
        <v>2039</v>
      </c>
      <c r="BD84" s="19">
        <f t="shared" si="24"/>
        <v>2040</v>
      </c>
      <c r="BE84" s="19">
        <f t="shared" si="24"/>
        <v>2041</v>
      </c>
      <c r="BF84" s="19">
        <f t="shared" si="24"/>
        <v>2042</v>
      </c>
      <c r="BG84" s="19">
        <f t="shared" si="24"/>
        <v>2043</v>
      </c>
      <c r="BH84" s="19">
        <f t="shared" si="24"/>
        <v>2044</v>
      </c>
      <c r="BI84" s="19">
        <f t="shared" si="24"/>
        <v>2045</v>
      </c>
      <c r="BJ84" s="19">
        <f t="shared" si="24"/>
        <v>2046</v>
      </c>
      <c r="BK84" s="19">
        <f t="shared" si="24"/>
        <v>2047</v>
      </c>
      <c r="BL84" s="19">
        <f t="shared" si="24"/>
        <v>2048</v>
      </c>
      <c r="BM84" s="19">
        <f t="shared" si="24"/>
        <v>2049</v>
      </c>
      <c r="BN84" s="19">
        <f t="shared" si="24"/>
        <v>2050</v>
      </c>
    </row>
    <row r="85" spans="1:66" s="62" customFormat="1">
      <c r="A85" s="90" t="str">
        <f>IF(Dane!C62="","",Dane!C62)</f>
        <v/>
      </c>
      <c r="B85" s="171" t="str">
        <f>IF(Dane!D62="","",Dane!D62)</f>
        <v/>
      </c>
      <c r="C85" s="172" t="str">
        <f>IF(Dane!E62="","",Dane!E62)</f>
        <v/>
      </c>
      <c r="D85" s="245" t="str">
        <f>IF(Dane!F62="","",Dane!F62)</f>
        <v/>
      </c>
      <c r="E85" s="397" t="str">
        <f>IF(Dane!G62="","",Dane!G62)</f>
        <v/>
      </c>
      <c r="F85" s="164" t="str">
        <f>IF(Dane!H62="","",Dane!H62)</f>
        <v/>
      </c>
      <c r="G85" s="165" t="str">
        <f>IF(Dane!I62="","",Dane!I62)</f>
        <v/>
      </c>
      <c r="H85" s="165" t="str">
        <f>IF(Dane!J62="","",Dane!J62)</f>
        <v/>
      </c>
      <c r="I85" s="165" t="str">
        <f>IF(Dane!K62="","",Dane!K62)</f>
        <v/>
      </c>
      <c r="J85" s="165" t="str">
        <f>IF(Dane!L62="","",Dane!L62)</f>
        <v/>
      </c>
      <c r="K85" s="165" t="str">
        <f>IF(Dane!M62="","",Dane!M62)</f>
        <v/>
      </c>
      <c r="L85" s="165" t="str">
        <f>IF(Dane!N62="","",Dane!N62)</f>
        <v/>
      </c>
      <c r="M85" s="165" t="str">
        <f>IF(Dane!O62="","",Dane!O62)</f>
        <v/>
      </c>
      <c r="N85" s="165" t="str">
        <f>IF(Dane!P62="","",Dane!P62)</f>
        <v/>
      </c>
      <c r="O85" s="165" t="str">
        <f>IF(Dane!Q62="","",Dane!Q62)</f>
        <v/>
      </c>
      <c r="P85" s="165" t="str">
        <f>IF(Dane!R62="","",Dane!R62)</f>
        <v/>
      </c>
      <c r="Q85" s="165" t="str">
        <f>IF(Dane!S62="","",Dane!S62)</f>
        <v/>
      </c>
      <c r="R85" s="165" t="str">
        <f>IF(Dane!T62="","",Dane!T62)</f>
        <v/>
      </c>
      <c r="S85" s="165" t="str">
        <f>IF(Dane!U62="","",Dane!U62)</f>
        <v/>
      </c>
      <c r="T85" s="165" t="str">
        <f>IF(Dane!V62="","",Dane!V62)</f>
        <v/>
      </c>
      <c r="U85" s="165" t="str">
        <f>IF(Dane!W62="","",Dane!W62)</f>
        <v/>
      </c>
      <c r="V85" s="165" t="str">
        <f>IF(Dane!X62="","",Dane!X62)</f>
        <v/>
      </c>
      <c r="W85" s="165" t="str">
        <f>IF(Dane!Y62="","",Dane!Y62)</f>
        <v/>
      </c>
      <c r="X85" s="165" t="str">
        <f>IF(Dane!Z62="","",Dane!Z62)</f>
        <v/>
      </c>
      <c r="Y85" s="165" t="str">
        <f>IF(Dane!AA62="","",Dane!AA62)</f>
        <v/>
      </c>
      <c r="Z85" s="165" t="str">
        <f>IF(Dane!AB62="","",Dane!AB62)</f>
        <v/>
      </c>
      <c r="AA85" s="165" t="str">
        <f>IF(Dane!AC62="","",Dane!AC62)</f>
        <v/>
      </c>
      <c r="AB85" s="165" t="str">
        <f>IF(Dane!AD62="","",Dane!AD62)</f>
        <v/>
      </c>
      <c r="AC85" s="165" t="str">
        <f>IF(Dane!AE62="","",Dane!AE62)</f>
        <v/>
      </c>
      <c r="AD85" s="165" t="str">
        <f>IF(Dane!AF62="","",Dane!AF62)</f>
        <v/>
      </c>
      <c r="AE85" s="165" t="str">
        <f>IF(Dane!AG62="","",Dane!AG62)</f>
        <v/>
      </c>
      <c r="AF85" s="165" t="str">
        <f>IF(Dane!AH62="","",Dane!AH62)</f>
        <v/>
      </c>
      <c r="AG85" s="165" t="str">
        <f>IF(Dane!AI62="","",Dane!AI62)</f>
        <v/>
      </c>
      <c r="AH85" s="165" t="str">
        <f>IF(Dane!AJ62="","",Dane!AJ62)</f>
        <v/>
      </c>
      <c r="AI85" s="165" t="str">
        <f>IF(Dane!AK62="","",Dane!AK62)</f>
        <v/>
      </c>
      <c r="AJ85" s="165" t="str">
        <f>IF(Dane!AL62="","",Dane!AL62)</f>
        <v/>
      </c>
      <c r="AK85" s="165" t="str">
        <f>IF($C85="","",IF(H$83="","",IF(G$83="Faza inwest.",0,ROUND(SUM($G85:G85)*$E85,2))))</f>
        <v/>
      </c>
      <c r="AL85" s="165" t="str">
        <f>IF($C85="","",IF(H$83="","",IF(H$83="Faza inwest.",0,IF($C85=SUM($AK85:AK85),0,IF(SUM($G85:H85)-SUM($AK85:AK85)&lt;=SUM($G85:H85)*$E85,SUM($G85:H85)-SUM($AK85:AK85),ROUND(SUM($G85:H85)*$E85,2))))))</f>
        <v/>
      </c>
      <c r="AM85" s="165" t="str">
        <f>IF($C85="","",IF(I$83="","",IF(I$83="Faza inwest.",0,IF($C85=SUM($AK85:AL85),0,IF(SUM($G85:I85)-SUM($AK85:AL85)&lt;=SUM($G85:I85)*$E85,SUM($G85:I85)-SUM($AK85:AL85),ROUND(SUM($G85:I85)*$E85,2))))))</f>
        <v/>
      </c>
      <c r="AN85" s="165" t="str">
        <f>IF($C85="","",IF(J$83="","",IF(J$83="Faza inwest.",0,IF($C85=SUM($AK85:AM85),0,IF(SUM($G85:J85)-SUM($AK85:AM85)&lt;=SUM($G85:J85)*$E85,SUM($G85:J85)-SUM($AK85:AM85),ROUND(SUM($G85:J85)*$E85,2))))))</f>
        <v/>
      </c>
      <c r="AO85" s="165" t="str">
        <f>IF($C85="","",IF(K$83="","",IF(K$83="Faza inwest.",0,IF($C85=SUM($AK85:AN85),0,IF(SUM($G85:K85)-SUM($AK85:AN85)&lt;=SUM($G85:K85)*$E85,SUM($G85:K85)-SUM($AK85:AN85),ROUND(SUM($G85:K85)*$E85,2))))))</f>
        <v/>
      </c>
      <c r="AP85" s="165" t="str">
        <f>IF($C85="","",IF(L$83="","",IF(L$83="Faza inwest.",0,IF($C85=SUM($AK85:AO85),0,IF(SUM($G85:L85)-SUM($AK85:AO85)&lt;=SUM($G85:L85)*$E85,SUM($G85:L85)-SUM($AK85:AO85),ROUND(SUM($G85:L85)*$E85,2))))))</f>
        <v/>
      </c>
      <c r="AQ85" s="165" t="str">
        <f>IF($C85="","",IF(M$83="","",IF(M$83="Faza inwest.",0,IF($C85=SUM($AK85:AP85),0,IF(SUM($G85:M85)-SUM($AK85:AP85)&lt;=SUM($G85:M85)*$E85,SUM($G85:M85)-SUM($AK85:AP85),ROUND(SUM($G85:M85)*$E85,2))))))</f>
        <v/>
      </c>
      <c r="AR85" s="165" t="str">
        <f>IF($C85="","",IF(N$83="","",IF(N$83="Faza inwest.",0,IF($C85=SUM($AK85:AQ85),0,IF(SUM($G85:N85)-SUM($AK85:AQ85)&lt;=SUM($G85:N85)*$E85,SUM($G85:N85)-SUM($AK85:AQ85),ROUND(SUM($G85:N85)*$E85,2))))))</f>
        <v/>
      </c>
      <c r="AS85" s="165" t="str">
        <f>IF($C85="","",IF(O$83="","",IF(O$83="Faza inwest.",0,IF($C85=SUM($AK85:AR85),0,IF(SUM($G85:O85)-SUM($AK85:AR85)&lt;=SUM($G85:O85)*$E85,SUM($G85:O85)-SUM($AK85:AR85),ROUND(SUM($G85:O85)*$E85,2))))))</f>
        <v/>
      </c>
      <c r="AT85" s="165" t="str">
        <f>IF($C85="","",IF(P$83="","",IF(P$83="Faza inwest.",0,IF($C85=SUM($AK85:AS85),0,IF(SUM($G85:P85)-SUM($AK85:AS85)&lt;=SUM($G85:P85)*$E85,SUM($G85:P85)-SUM($AK85:AS85),ROUND(SUM($G85:P85)*$E85,2))))))</f>
        <v/>
      </c>
      <c r="AU85" s="165" t="str">
        <f>IF($C85="","",IF(Q$83="","",IF(Q$83="Faza inwest.",0,IF($C85=SUM($AK85:AT85),0,IF(SUM($G85:Q85)-SUM($AK85:AT85)&lt;=SUM($G85:Q85)*$E85,SUM($G85:Q85)-SUM($AK85:AT85),ROUND(SUM($G85:Q85)*$E85,2))))))</f>
        <v/>
      </c>
      <c r="AV85" s="165" t="str">
        <f>IF($C85="","",IF(R$83="","",IF(R$83="Faza inwest.",0,IF($C85=SUM($AK85:AU85),0,IF(SUM($G85:R85)-SUM($AK85:AU85)&lt;=SUM($G85:R85)*$E85,SUM($G85:R85)-SUM($AK85:AU85),ROUND(SUM($G85:R85)*$E85,2))))))</f>
        <v/>
      </c>
      <c r="AW85" s="165" t="str">
        <f>IF($C85="","",IF(S$83="","",IF(S$83="Faza inwest.",0,IF($C85=SUM($AK85:AV85),0,IF(SUM($G85:S85)-SUM($AK85:AV85)&lt;=SUM($G85:S85)*$E85,SUM($G85:S85)-SUM($AK85:AV85),ROUND(SUM($G85:S85)*$E85,2))))))</f>
        <v/>
      </c>
      <c r="AX85" s="165" t="str">
        <f>IF($C85="","",IF(T$83="","",IF(T$83="Faza inwest.",0,IF($C85=SUM($AK85:AW85),0,IF(SUM($G85:T85)-SUM($AK85:AW85)&lt;=SUM($G85:T85)*$E85,SUM($G85:T85)-SUM($AK85:AW85),ROUND(SUM($G85:T85)*$E85,2))))))</f>
        <v/>
      </c>
      <c r="AY85" s="165" t="str">
        <f>IF($C85="","",IF(U$83="","",IF(U$83="Faza inwest.",0,IF($C85=SUM($AK85:AX85),0,IF(SUM($G85:U85)-SUM($AK85:AX85)&lt;=SUM($G85:U85)*$E85,SUM($G85:U85)-SUM($AK85:AX85),ROUND(SUM($G85:U85)*$E85,2))))))</f>
        <v/>
      </c>
      <c r="AZ85" s="165" t="str">
        <f>IF($C85="","",IF(V$83="","",IF(V$83="Faza inwest.",0,IF($C85=SUM($AK85:AY85),0,IF(SUM($G85:V85)-SUM($AK85:AY85)&lt;=SUM($G85:V85)*$E85,SUM($G85:V85)-SUM($AK85:AY85),ROUND(SUM($G85:V85)*$E85,2))))))</f>
        <v/>
      </c>
      <c r="BA85" s="165" t="str">
        <f>IF($C85="","",IF(W$83="","",IF(W$83="Faza inwest.",0,IF($C85=SUM($AK85:AZ85),0,IF(SUM($G85:W85)-SUM($AK85:AZ85)&lt;=SUM($G85:W85)*$E85,SUM($G85:W85)-SUM($AK85:AZ85),ROUND(SUM($G85:W85)*$E85,2))))))</f>
        <v/>
      </c>
      <c r="BB85" s="165" t="str">
        <f>IF($C85="","",IF(X$83="","",IF(X$83="Faza inwest.",0,IF($C85=SUM($AK85:BA85),0,IF(SUM($G85:X85)-SUM($AK85:BA85)&lt;=SUM($G85:X85)*$E85,SUM($G85:X85)-SUM($AK85:BA85),ROUND(SUM($G85:X85)*$E85,2))))))</f>
        <v/>
      </c>
      <c r="BC85" s="165" t="str">
        <f>IF($C85="","",IF(Y$83="","",IF(Y$83="Faza inwest.",0,IF($C85=SUM($AK85:BB85),0,IF(SUM($G85:Y85)-SUM($AK85:BB85)&lt;=SUM($G85:Y85)*$E85,SUM($G85:Y85)-SUM($AK85:BB85),ROUND(SUM($G85:Y85)*$E85,2))))))</f>
        <v/>
      </c>
      <c r="BD85" s="165" t="str">
        <f>IF($C85="","",IF(Z$83="","",IF(Z$83="Faza inwest.",0,IF($C85=SUM($AK85:BC85),0,IF(SUM($G85:Z85)-SUM($AK85:BC85)&lt;=SUM($G85:Z85)*$E85,SUM($G85:Z85)-SUM($AK85:BC85),ROUND(SUM($G85:Z85)*$E85,2))))))</f>
        <v/>
      </c>
      <c r="BE85" s="165" t="str">
        <f>IF($C85="","",IF(AA$83="","",IF(AA$83="Faza inwest.",0,IF($C85=SUM($AK85:BD85),0,IF(SUM($G85:AA85)-SUM($AK85:BD85)&lt;=SUM($G85:AA85)*$E85,SUM($G85:AA85)-SUM($AK85:BD85),ROUND(SUM($G85:AA85)*$E85,2))))))</f>
        <v/>
      </c>
      <c r="BF85" s="165" t="str">
        <f>IF($C85="","",IF(AB$83="","",IF(AB$83="Faza inwest.",0,IF($C85=SUM($AK85:BE85),0,IF(SUM($G85:AB85)-SUM($AK85:BE85)&lt;=SUM($G85:AB85)*$E85,SUM($G85:AB85)-SUM($AK85:BE85),ROUND(SUM($G85:AB85)*$E85,2))))))</f>
        <v/>
      </c>
      <c r="BG85" s="165" t="str">
        <f>IF($C85="","",IF(AC$83="","",IF(AC$83="Faza inwest.",0,IF($C85=SUM($AK85:BF85),0,IF(SUM($G85:AC85)-SUM($AK85:BF85)&lt;=SUM($G85:AC85)*$E85,SUM($G85:AC85)-SUM($AK85:BF85),ROUND(SUM($G85:AC85)*$E85,2))))))</f>
        <v/>
      </c>
      <c r="BH85" s="165" t="str">
        <f>IF($C85="","",IF(AD$83="","",IF(AD$83="Faza inwest.",0,IF($C85=SUM($AK85:BG85),0,IF(SUM($G85:AD85)-SUM($AK85:BG85)&lt;=SUM($G85:AD85)*$E85,SUM($G85:AD85)-SUM($AK85:BG85),ROUND(SUM($G85:AD85)*$E85,2))))))</f>
        <v/>
      </c>
      <c r="BI85" s="165" t="str">
        <f>IF($C85="","",IF(AE$83="","",IF(AE$83="Faza inwest.",0,IF($C85=SUM($AK85:BH85),0,IF(SUM($G85:AE85)-SUM($AK85:BH85)&lt;=SUM($G85:AE85)*$E85,SUM($G85:AE85)-SUM($AK85:BH85),ROUND(SUM($G85:AE85)*$E85,2))))))</f>
        <v/>
      </c>
      <c r="BJ85" s="165" t="str">
        <f>IF($C85="","",IF(AF$83="","",IF(AF$83="Faza inwest.",0,IF($C85=SUM($AK85:BI85),0,IF(SUM($G85:AF85)-SUM($AK85:BI85)&lt;=SUM($G85:AF85)*$E85,SUM($G85:AF85)-SUM($AK85:BI85),ROUND(SUM($G85:AF85)*$E85,2))))))</f>
        <v/>
      </c>
      <c r="BK85" s="165" t="str">
        <f>IF($C85="","",IF(AG$83="","",IF(AG$83="Faza inwest.",0,IF($C85=SUM($AK85:BJ85),0,IF(SUM($G85:AG85)-SUM($AK85:BJ85)&lt;=SUM($G85:AG85)*$E85,SUM($G85:AG85)-SUM($AK85:BJ85),ROUND(SUM($G85:AG85)*$E85,2))))))</f>
        <v/>
      </c>
      <c r="BL85" s="165" t="str">
        <f>IF($C85="","",IF(AH$83="","",IF(AH$83="Faza inwest.",0,IF($C85=SUM($AK85:BK85),0,IF(SUM($G85:AH85)-SUM($AK85:BK85)&lt;=SUM($G85:AH85)*$E85,SUM($G85:AH85)-SUM($AK85:BK85),ROUND(SUM($G85:AH85)*$E85,2))))))</f>
        <v/>
      </c>
      <c r="BM85" s="165" t="str">
        <f>IF($C85="","",IF(AI$83="","",IF(AI$83="Faza inwest.",0,IF($C85=SUM($AK85:BL85),0,IF(SUM($G85:AI85)-SUM($AK85:BL85)&lt;=SUM($G85:AI85)*$E85,SUM($G85:AI85)-SUM($AK85:BL85),ROUND(SUM($G85:AI85)*$E85,2))))))</f>
        <v/>
      </c>
      <c r="BN85" s="165" t="str">
        <f>IF($C85="","",IF(AJ$83="","",IF(AJ$83="Faza inwest.",0,IF($C85=SUM($AK85:BM85),0,IF(SUM($G85:AJ85)-SUM($AK85:BM85)&lt;=SUM($G85:AJ85)*$E85,SUM($G85:AJ85)-SUM($AK85:BM85),ROUND(SUM($G85:AJ85)*$E85,2))))))</f>
        <v/>
      </c>
    </row>
    <row r="86" spans="1:66" s="62" customFormat="1">
      <c r="A86" s="84" t="str">
        <f>IF(Dane!C63="","",Dane!C63)</f>
        <v/>
      </c>
      <c r="B86" s="175" t="str">
        <f>IF(Dane!D63="","",Dane!D63)</f>
        <v/>
      </c>
      <c r="C86" s="176" t="str">
        <f>IF(Dane!E63="","",Dane!E63)</f>
        <v/>
      </c>
      <c r="D86" s="246" t="str">
        <f>IF(Dane!F63="","",Dane!F63)</f>
        <v/>
      </c>
      <c r="E86" s="398" t="str">
        <f>IF(Dane!G63="","",Dane!G63)</f>
        <v/>
      </c>
      <c r="F86" s="166" t="str">
        <f>IF(Dane!H63="","",Dane!H63)</f>
        <v/>
      </c>
      <c r="G86" s="167" t="str">
        <f>IF(Dane!I63="","",Dane!I63)</f>
        <v/>
      </c>
      <c r="H86" s="167" t="str">
        <f>IF(Dane!J63="","",Dane!J63)</f>
        <v/>
      </c>
      <c r="I86" s="167" t="str">
        <f>IF(Dane!K63="","",Dane!K63)</f>
        <v/>
      </c>
      <c r="J86" s="167" t="str">
        <f>IF(Dane!L63="","",Dane!L63)</f>
        <v/>
      </c>
      <c r="K86" s="167" t="str">
        <f>IF(Dane!M63="","",Dane!M63)</f>
        <v/>
      </c>
      <c r="L86" s="167" t="str">
        <f>IF(Dane!N63="","",Dane!N63)</f>
        <v/>
      </c>
      <c r="M86" s="167" t="str">
        <f>IF(Dane!O63="","",Dane!O63)</f>
        <v/>
      </c>
      <c r="N86" s="167" t="str">
        <f>IF(Dane!P63="","",Dane!P63)</f>
        <v/>
      </c>
      <c r="O86" s="167" t="str">
        <f>IF(Dane!Q63="","",Dane!Q63)</f>
        <v/>
      </c>
      <c r="P86" s="167" t="str">
        <f>IF(Dane!R63="","",Dane!R63)</f>
        <v/>
      </c>
      <c r="Q86" s="167" t="str">
        <f>IF(Dane!S63="","",Dane!S63)</f>
        <v/>
      </c>
      <c r="R86" s="167" t="str">
        <f>IF(Dane!T63="","",Dane!T63)</f>
        <v/>
      </c>
      <c r="S86" s="167" t="str">
        <f>IF(Dane!U63="","",Dane!U63)</f>
        <v/>
      </c>
      <c r="T86" s="167" t="str">
        <f>IF(Dane!V63="","",Dane!V63)</f>
        <v/>
      </c>
      <c r="U86" s="167" t="str">
        <f>IF(Dane!W63="","",Dane!W63)</f>
        <v/>
      </c>
      <c r="V86" s="167" t="str">
        <f>IF(Dane!X63="","",Dane!X63)</f>
        <v/>
      </c>
      <c r="W86" s="167" t="str">
        <f>IF(Dane!Y63="","",Dane!Y63)</f>
        <v/>
      </c>
      <c r="X86" s="167" t="str">
        <f>IF(Dane!Z63="","",Dane!Z63)</f>
        <v/>
      </c>
      <c r="Y86" s="167" t="str">
        <f>IF(Dane!AA63="","",Dane!AA63)</f>
        <v/>
      </c>
      <c r="Z86" s="167" t="str">
        <f>IF(Dane!AB63="","",Dane!AB63)</f>
        <v/>
      </c>
      <c r="AA86" s="167" t="str">
        <f>IF(Dane!AC63="","",Dane!AC63)</f>
        <v/>
      </c>
      <c r="AB86" s="167" t="str">
        <f>IF(Dane!AD63="","",Dane!AD63)</f>
        <v/>
      </c>
      <c r="AC86" s="167" t="str">
        <f>IF(Dane!AE63="","",Dane!AE63)</f>
        <v/>
      </c>
      <c r="AD86" s="167" t="str">
        <f>IF(Dane!AF63="","",Dane!AF63)</f>
        <v/>
      </c>
      <c r="AE86" s="167" t="str">
        <f>IF(Dane!AG63="","",Dane!AG63)</f>
        <v/>
      </c>
      <c r="AF86" s="167" t="str">
        <f>IF(Dane!AH63="","",Dane!AH63)</f>
        <v/>
      </c>
      <c r="AG86" s="167" t="str">
        <f>IF(Dane!AI63="","",Dane!AI63)</f>
        <v/>
      </c>
      <c r="AH86" s="167" t="str">
        <f>IF(Dane!AJ63="","",Dane!AJ63)</f>
        <v/>
      </c>
      <c r="AI86" s="167" t="str">
        <f>IF(Dane!AK63="","",Dane!AK63)</f>
        <v/>
      </c>
      <c r="AJ86" s="167" t="str">
        <f>IF(Dane!AL63="","",Dane!AL63)</f>
        <v/>
      </c>
      <c r="AK86" s="167" t="str">
        <f>IF($C86="","",IF(H$83="","",IF(G$83="Faza inwest.",0,ROUND(SUM($G86:G86)*$E86,2))))</f>
        <v/>
      </c>
      <c r="AL86" s="167" t="str">
        <f>IF($C86="","",IF(H$83="","",IF(H$83="Faza inwest.",0,IF($C86=SUM($AK86:AK86),0,IF(SUM($G86:H86)-SUM($AK86:AK86)&lt;=SUM($G86:H86)*$E86,SUM($G86:H86)-SUM($AK86:AK86),ROUND(SUM($G86:H86)*$E86,2))))))</f>
        <v/>
      </c>
      <c r="AM86" s="167" t="str">
        <f>IF($C86="","",IF(I$83="","",IF(I$83="Faza inwest.",0,IF($C86=SUM($AK86:AL86),0,IF(SUM($G86:I86)-SUM($AK86:AL86)&lt;=SUM($G86:I86)*$E86,SUM($G86:I86)-SUM($AK86:AL86),ROUND(SUM($G86:I86)*$E86,2))))))</f>
        <v/>
      </c>
      <c r="AN86" s="167" t="str">
        <f>IF($C86="","",IF(J$83="","",IF(J$83="Faza inwest.",0,IF($C86=SUM($AK86:AM86),0,IF(SUM($G86:J86)-SUM($AK86:AM86)&lt;=SUM($G86:J86)*$E86,SUM($G86:J86)-SUM($AK86:AM86),ROUND(SUM($G86:J86)*$E86,2))))))</f>
        <v/>
      </c>
      <c r="AO86" s="167" t="str">
        <f>IF($C86="","",IF(K$83="","",IF(K$83="Faza inwest.",0,IF($C86=SUM($AK86:AN86),0,IF(SUM($G86:K86)-SUM($AK86:AN86)&lt;=SUM($G86:K86)*$E86,SUM($G86:K86)-SUM($AK86:AN86),ROUND(SUM($G86:K86)*$E86,2))))))</f>
        <v/>
      </c>
      <c r="AP86" s="167" t="str">
        <f>IF($C86="","",IF(L$83="","",IF(L$83="Faza inwest.",0,IF($C86=SUM($AK86:AO86),0,IF(SUM($G86:L86)-SUM($AK86:AO86)&lt;=SUM($G86:L86)*$E86,SUM($G86:L86)-SUM($AK86:AO86),ROUND(SUM($G86:L86)*$E86,2))))))</f>
        <v/>
      </c>
      <c r="AQ86" s="167" t="str">
        <f>IF($C86="","",IF(M$83="","",IF(M$83="Faza inwest.",0,IF($C86=SUM($AK86:AP86),0,IF(SUM($G86:M86)-SUM($AK86:AP86)&lt;=SUM($G86:M86)*$E86,SUM($G86:M86)-SUM($AK86:AP86),ROUND(SUM($G86:M86)*$E86,2))))))</f>
        <v/>
      </c>
      <c r="AR86" s="167" t="str">
        <f>IF($C86="","",IF(N$83="","",IF(N$83="Faza inwest.",0,IF($C86=SUM($AK86:AQ86),0,IF(SUM($G86:N86)-SUM($AK86:AQ86)&lt;=SUM($G86:N86)*$E86,SUM($G86:N86)-SUM($AK86:AQ86),ROUND(SUM($G86:N86)*$E86,2))))))</f>
        <v/>
      </c>
      <c r="AS86" s="167" t="str">
        <f>IF($C86="","",IF(O$83="","",IF(O$83="Faza inwest.",0,IF($C86=SUM($AK86:AR86),0,IF(SUM($G86:O86)-SUM($AK86:AR86)&lt;=SUM($G86:O86)*$E86,SUM($G86:O86)-SUM($AK86:AR86),ROUND(SUM($G86:O86)*$E86,2))))))</f>
        <v/>
      </c>
      <c r="AT86" s="167" t="str">
        <f>IF($C86="","",IF(P$83="","",IF(P$83="Faza inwest.",0,IF($C86=SUM($AK86:AS86),0,IF(SUM($G86:P86)-SUM($AK86:AS86)&lt;=SUM($G86:P86)*$E86,SUM($G86:P86)-SUM($AK86:AS86),ROUND(SUM($G86:P86)*$E86,2))))))</f>
        <v/>
      </c>
      <c r="AU86" s="167" t="str">
        <f>IF($C86="","",IF(Q$83="","",IF(Q$83="Faza inwest.",0,IF($C86=SUM($AK86:AT86),0,IF(SUM($G86:Q86)-SUM($AK86:AT86)&lt;=SUM($G86:Q86)*$E86,SUM($G86:Q86)-SUM($AK86:AT86),ROUND(SUM($G86:Q86)*$E86,2))))))</f>
        <v/>
      </c>
      <c r="AV86" s="167" t="str">
        <f>IF($C86="","",IF(R$83="","",IF(R$83="Faza inwest.",0,IF($C86=SUM($AK86:AU86),0,IF(SUM($G86:R86)-SUM($AK86:AU86)&lt;=SUM($G86:R86)*$E86,SUM($G86:R86)-SUM($AK86:AU86),ROUND(SUM($G86:R86)*$E86,2))))))</f>
        <v/>
      </c>
      <c r="AW86" s="167" t="str">
        <f>IF($C86="","",IF(S$83="","",IF(S$83="Faza inwest.",0,IF($C86=SUM($AK86:AV86),0,IF(SUM($G86:S86)-SUM($AK86:AV86)&lt;=SUM($G86:S86)*$E86,SUM($G86:S86)-SUM($AK86:AV86),ROUND(SUM($G86:S86)*$E86,2))))))</f>
        <v/>
      </c>
      <c r="AX86" s="167" t="str">
        <f>IF($C86="","",IF(T$83="","",IF(T$83="Faza inwest.",0,IF($C86=SUM($AK86:AW86),0,IF(SUM($G86:T86)-SUM($AK86:AW86)&lt;=SUM($G86:T86)*$E86,SUM($G86:T86)-SUM($AK86:AW86),ROUND(SUM($G86:T86)*$E86,2))))))</f>
        <v/>
      </c>
      <c r="AY86" s="167" t="str">
        <f>IF($C86="","",IF(U$83="","",IF(U$83="Faza inwest.",0,IF($C86=SUM($AK86:AX86),0,IF(SUM($G86:U86)-SUM($AK86:AX86)&lt;=SUM($G86:U86)*$E86,SUM($G86:U86)-SUM($AK86:AX86),ROUND(SUM($G86:U86)*$E86,2))))))</f>
        <v/>
      </c>
      <c r="AZ86" s="167" t="str">
        <f>IF($C86="","",IF(V$83="","",IF(V$83="Faza inwest.",0,IF($C86=SUM($AK86:AY86),0,IF(SUM($G86:V86)-SUM($AK86:AY86)&lt;=SUM($G86:V86)*$E86,SUM($G86:V86)-SUM($AK86:AY86),ROUND(SUM($G86:V86)*$E86,2))))))</f>
        <v/>
      </c>
      <c r="BA86" s="167" t="str">
        <f>IF($C86="","",IF(W$83="","",IF(W$83="Faza inwest.",0,IF($C86=SUM($AK86:AZ86),0,IF(SUM($G86:W86)-SUM($AK86:AZ86)&lt;=SUM($G86:W86)*$E86,SUM($G86:W86)-SUM($AK86:AZ86),ROUND(SUM($G86:W86)*$E86,2))))))</f>
        <v/>
      </c>
      <c r="BB86" s="167" t="str">
        <f>IF($C86="","",IF(X$83="","",IF(X$83="Faza inwest.",0,IF($C86=SUM($AK86:BA86),0,IF(SUM($G86:X86)-SUM($AK86:BA86)&lt;=SUM($G86:X86)*$E86,SUM($G86:X86)-SUM($AK86:BA86),ROUND(SUM($G86:X86)*$E86,2))))))</f>
        <v/>
      </c>
      <c r="BC86" s="167" t="str">
        <f>IF($C86="","",IF(Y$83="","",IF(Y$83="Faza inwest.",0,IF($C86=SUM($AK86:BB86),0,IF(SUM($G86:Y86)-SUM($AK86:BB86)&lt;=SUM($G86:Y86)*$E86,SUM($G86:Y86)-SUM($AK86:BB86),ROUND(SUM($G86:Y86)*$E86,2))))))</f>
        <v/>
      </c>
      <c r="BD86" s="167" t="str">
        <f>IF($C86="","",IF(Z$83="","",IF(Z$83="Faza inwest.",0,IF($C86=SUM($AK86:BC86),0,IF(SUM($G86:Z86)-SUM($AK86:BC86)&lt;=SUM($G86:Z86)*$E86,SUM($G86:Z86)-SUM($AK86:BC86),ROUND(SUM($G86:Z86)*$E86,2))))))</f>
        <v/>
      </c>
      <c r="BE86" s="167" t="str">
        <f>IF($C86="","",IF(AA$83="","",IF(AA$83="Faza inwest.",0,IF($C86=SUM($AK86:BD86),0,IF(SUM($G86:AA86)-SUM($AK86:BD86)&lt;=SUM($G86:AA86)*$E86,SUM($G86:AA86)-SUM($AK86:BD86),ROUND(SUM($G86:AA86)*$E86,2))))))</f>
        <v/>
      </c>
      <c r="BF86" s="167" t="str">
        <f>IF($C86="","",IF(AB$83="","",IF(AB$83="Faza inwest.",0,IF($C86=SUM($AK86:BE86),0,IF(SUM($G86:AB86)-SUM($AK86:BE86)&lt;=SUM($G86:AB86)*$E86,SUM($G86:AB86)-SUM($AK86:BE86),ROUND(SUM($G86:AB86)*$E86,2))))))</f>
        <v/>
      </c>
      <c r="BG86" s="167" t="str">
        <f>IF($C86="","",IF(AC$83="","",IF(AC$83="Faza inwest.",0,IF($C86=SUM($AK86:BF86),0,IF(SUM($G86:AC86)-SUM($AK86:BF86)&lt;=SUM($G86:AC86)*$E86,SUM($G86:AC86)-SUM($AK86:BF86),ROUND(SUM($G86:AC86)*$E86,2))))))</f>
        <v/>
      </c>
      <c r="BH86" s="167" t="str">
        <f>IF($C86="","",IF(AD$83="","",IF(AD$83="Faza inwest.",0,IF($C86=SUM($AK86:BG86),0,IF(SUM($G86:AD86)-SUM($AK86:BG86)&lt;=SUM($G86:AD86)*$E86,SUM($G86:AD86)-SUM($AK86:BG86),ROUND(SUM($G86:AD86)*$E86,2))))))</f>
        <v/>
      </c>
      <c r="BI86" s="167" t="str">
        <f>IF($C86="","",IF(AE$83="","",IF(AE$83="Faza inwest.",0,IF($C86=SUM($AK86:BH86),0,IF(SUM($G86:AE86)-SUM($AK86:BH86)&lt;=SUM($G86:AE86)*$E86,SUM($G86:AE86)-SUM($AK86:BH86),ROUND(SUM($G86:AE86)*$E86,2))))))</f>
        <v/>
      </c>
      <c r="BJ86" s="167" t="str">
        <f>IF($C86="","",IF(AF$83="","",IF(AF$83="Faza inwest.",0,IF($C86=SUM($AK86:BI86),0,IF(SUM($G86:AF86)-SUM($AK86:BI86)&lt;=SUM($G86:AF86)*$E86,SUM($G86:AF86)-SUM($AK86:BI86),ROUND(SUM($G86:AF86)*$E86,2))))))</f>
        <v/>
      </c>
      <c r="BK86" s="167" t="str">
        <f>IF($C86="","",IF(AG$83="","",IF(AG$83="Faza inwest.",0,IF($C86=SUM($AK86:BJ86),0,IF(SUM($G86:AG86)-SUM($AK86:BJ86)&lt;=SUM($G86:AG86)*$E86,SUM($G86:AG86)-SUM($AK86:BJ86),ROUND(SUM($G86:AG86)*$E86,2))))))</f>
        <v/>
      </c>
      <c r="BL86" s="167" t="str">
        <f>IF($C86="","",IF(AH$83="","",IF(AH$83="Faza inwest.",0,IF($C86=SUM($AK86:BK86),0,IF(SUM($G86:AH86)-SUM($AK86:BK86)&lt;=SUM($G86:AH86)*$E86,SUM($G86:AH86)-SUM($AK86:BK86),ROUND(SUM($G86:AH86)*$E86,2))))))</f>
        <v/>
      </c>
      <c r="BM86" s="167" t="str">
        <f>IF($C86="","",IF(AI$83="","",IF(AI$83="Faza inwest.",0,IF($C86=SUM($AK86:BL86),0,IF(SUM($G86:AI86)-SUM($AK86:BL86)&lt;=SUM($G86:AI86)*$E86,SUM($G86:AI86)-SUM($AK86:BL86),ROUND(SUM($G86:AI86)*$E86,2))))))</f>
        <v/>
      </c>
      <c r="BN86" s="167" t="str">
        <f>IF($C86="","",IF(AJ$83="","",IF(AJ$83="Faza inwest.",0,IF($C86=SUM($AK86:BM86),0,IF(SUM($G86:AJ86)-SUM($AK86:BM86)&lt;=SUM($G86:AJ86)*$E86,SUM($G86:AJ86)-SUM($AK86:BM86),ROUND(SUM($G86:AJ86)*$E86,2))))))</f>
        <v/>
      </c>
    </row>
    <row r="87" spans="1:66" s="62" customFormat="1">
      <c r="A87" s="84" t="str">
        <f>IF(Dane!C64="","",Dane!C64)</f>
        <v/>
      </c>
      <c r="B87" s="175" t="str">
        <f>IF(Dane!D64="","",Dane!D64)</f>
        <v/>
      </c>
      <c r="C87" s="176" t="str">
        <f>IF(Dane!E64="","",Dane!E64)</f>
        <v/>
      </c>
      <c r="D87" s="246" t="str">
        <f>IF(Dane!F64="","",Dane!F64)</f>
        <v/>
      </c>
      <c r="E87" s="398" t="str">
        <f>IF(Dane!G64="","",Dane!G64)</f>
        <v/>
      </c>
      <c r="F87" s="166" t="str">
        <f>IF(Dane!H64="","",Dane!H64)</f>
        <v/>
      </c>
      <c r="G87" s="167" t="str">
        <f>IF(Dane!I64="","",Dane!I64)</f>
        <v/>
      </c>
      <c r="H87" s="167" t="str">
        <f>IF(Dane!J64="","",Dane!J64)</f>
        <v/>
      </c>
      <c r="I87" s="167" t="str">
        <f>IF(Dane!K64="","",Dane!K64)</f>
        <v/>
      </c>
      <c r="J87" s="167" t="str">
        <f>IF(Dane!L64="","",Dane!L64)</f>
        <v/>
      </c>
      <c r="K87" s="167" t="str">
        <f>IF(Dane!M64="","",Dane!M64)</f>
        <v/>
      </c>
      <c r="L87" s="167" t="str">
        <f>IF(Dane!N64="","",Dane!N64)</f>
        <v/>
      </c>
      <c r="M87" s="167" t="str">
        <f>IF(Dane!O64="","",Dane!O64)</f>
        <v/>
      </c>
      <c r="N87" s="167" t="str">
        <f>IF(Dane!P64="","",Dane!P64)</f>
        <v/>
      </c>
      <c r="O87" s="167" t="str">
        <f>IF(Dane!Q64="","",Dane!Q64)</f>
        <v/>
      </c>
      <c r="P87" s="167" t="str">
        <f>IF(Dane!R64="","",Dane!R64)</f>
        <v/>
      </c>
      <c r="Q87" s="167" t="str">
        <f>IF(Dane!S64="","",Dane!S64)</f>
        <v/>
      </c>
      <c r="R87" s="167" t="str">
        <f>IF(Dane!T64="","",Dane!T64)</f>
        <v/>
      </c>
      <c r="S87" s="167" t="str">
        <f>IF(Dane!U64="","",Dane!U64)</f>
        <v/>
      </c>
      <c r="T87" s="167" t="str">
        <f>IF(Dane!V64="","",Dane!V64)</f>
        <v/>
      </c>
      <c r="U87" s="167" t="str">
        <f>IF(Dane!W64="","",Dane!W64)</f>
        <v/>
      </c>
      <c r="V87" s="167" t="str">
        <f>IF(Dane!X64="","",Dane!X64)</f>
        <v/>
      </c>
      <c r="W87" s="167" t="str">
        <f>IF(Dane!Y64="","",Dane!Y64)</f>
        <v/>
      </c>
      <c r="X87" s="167" t="str">
        <f>IF(Dane!Z64="","",Dane!Z64)</f>
        <v/>
      </c>
      <c r="Y87" s="167" t="str">
        <f>IF(Dane!AA64="","",Dane!AA64)</f>
        <v/>
      </c>
      <c r="Z87" s="167" t="str">
        <f>IF(Dane!AB64="","",Dane!AB64)</f>
        <v/>
      </c>
      <c r="AA87" s="167" t="str">
        <f>IF(Dane!AC64="","",Dane!AC64)</f>
        <v/>
      </c>
      <c r="AB87" s="167" t="str">
        <f>IF(Dane!AD64="","",Dane!AD64)</f>
        <v/>
      </c>
      <c r="AC87" s="167" t="str">
        <f>IF(Dane!AE64="","",Dane!AE64)</f>
        <v/>
      </c>
      <c r="AD87" s="167" t="str">
        <f>IF(Dane!AF64="","",Dane!AF64)</f>
        <v/>
      </c>
      <c r="AE87" s="167" t="str">
        <f>IF(Dane!AG64="","",Dane!AG64)</f>
        <v/>
      </c>
      <c r="AF87" s="167" t="str">
        <f>IF(Dane!AH64="","",Dane!AH64)</f>
        <v/>
      </c>
      <c r="AG87" s="167" t="str">
        <f>IF(Dane!AI64="","",Dane!AI64)</f>
        <v/>
      </c>
      <c r="AH87" s="167" t="str">
        <f>IF(Dane!AJ64="","",Dane!AJ64)</f>
        <v/>
      </c>
      <c r="AI87" s="167" t="str">
        <f>IF(Dane!AK64="","",Dane!AK64)</f>
        <v/>
      </c>
      <c r="AJ87" s="167" t="str">
        <f>IF(Dane!AL64="","",Dane!AL64)</f>
        <v/>
      </c>
      <c r="AK87" s="167" t="str">
        <f>IF($C87="","",IF(H$83="","",IF(G$83="Faza inwest.",0,ROUND(SUM($G87:G87)*$E87,2))))</f>
        <v/>
      </c>
      <c r="AL87" s="167" t="str">
        <f>IF($C87="","",IF(H$83="","",IF(H$83="Faza inwest.",0,IF($C87=SUM($AK87:AK87),0,IF(SUM($G87:H87)-SUM($AK87:AK87)&lt;=SUM($G87:H87)*$E87,SUM($G87:H87)-SUM($AK87:AK87),ROUND(SUM($G87:H87)*$E87,2))))))</f>
        <v/>
      </c>
      <c r="AM87" s="167" t="str">
        <f>IF($C87="","",IF(I$83="","",IF(I$83="Faza inwest.",0,IF($C87=SUM($AK87:AL87),0,IF(SUM($G87:I87)-SUM($AK87:AL87)&lt;=SUM($G87:I87)*$E87,SUM($G87:I87)-SUM($AK87:AL87),ROUND(SUM($G87:I87)*$E87,2))))))</f>
        <v/>
      </c>
      <c r="AN87" s="167" t="str">
        <f>IF($C87="","",IF(J$83="","",IF(J$83="Faza inwest.",0,IF($C87=SUM($AK87:AM87),0,IF(SUM($G87:J87)-SUM($AK87:AM87)&lt;=SUM($G87:J87)*$E87,SUM($G87:J87)-SUM($AK87:AM87),ROUND(SUM($G87:J87)*$E87,2))))))</f>
        <v/>
      </c>
      <c r="AO87" s="167" t="str">
        <f>IF($C87="","",IF(K$83="","",IF(K$83="Faza inwest.",0,IF($C87=SUM($AK87:AN87),0,IF(SUM($G87:K87)-SUM($AK87:AN87)&lt;=SUM($G87:K87)*$E87,SUM($G87:K87)-SUM($AK87:AN87),ROUND(SUM($G87:K87)*$E87,2))))))</f>
        <v/>
      </c>
      <c r="AP87" s="167" t="str">
        <f>IF($C87="","",IF(L$83="","",IF(L$83="Faza inwest.",0,IF($C87=SUM($AK87:AO87),0,IF(SUM($G87:L87)-SUM($AK87:AO87)&lt;=SUM($G87:L87)*$E87,SUM($G87:L87)-SUM($AK87:AO87),ROUND(SUM($G87:L87)*$E87,2))))))</f>
        <v/>
      </c>
      <c r="AQ87" s="167" t="str">
        <f>IF($C87="","",IF(M$83="","",IF(M$83="Faza inwest.",0,IF($C87=SUM($AK87:AP87),0,IF(SUM($G87:M87)-SUM($AK87:AP87)&lt;=SUM($G87:M87)*$E87,SUM($G87:M87)-SUM($AK87:AP87),ROUND(SUM($G87:M87)*$E87,2))))))</f>
        <v/>
      </c>
      <c r="AR87" s="167" t="str">
        <f>IF($C87="","",IF(N$83="","",IF(N$83="Faza inwest.",0,IF($C87=SUM($AK87:AQ87),0,IF(SUM($G87:N87)-SUM($AK87:AQ87)&lt;=SUM($G87:N87)*$E87,SUM($G87:N87)-SUM($AK87:AQ87),ROUND(SUM($G87:N87)*$E87,2))))))</f>
        <v/>
      </c>
      <c r="AS87" s="167" t="str">
        <f>IF($C87="","",IF(O$83="","",IF(O$83="Faza inwest.",0,IF($C87=SUM($AK87:AR87),0,IF(SUM($G87:O87)-SUM($AK87:AR87)&lt;=SUM($G87:O87)*$E87,SUM($G87:O87)-SUM($AK87:AR87),ROUND(SUM($G87:O87)*$E87,2))))))</f>
        <v/>
      </c>
      <c r="AT87" s="167" t="str">
        <f>IF($C87="","",IF(P$83="","",IF(P$83="Faza inwest.",0,IF($C87=SUM($AK87:AS87),0,IF(SUM($G87:P87)-SUM($AK87:AS87)&lt;=SUM($G87:P87)*$E87,SUM($G87:P87)-SUM($AK87:AS87),ROUND(SUM($G87:P87)*$E87,2))))))</f>
        <v/>
      </c>
      <c r="AU87" s="167" t="str">
        <f>IF($C87="","",IF(Q$83="","",IF(Q$83="Faza inwest.",0,IF($C87=SUM($AK87:AT87),0,IF(SUM($G87:Q87)-SUM($AK87:AT87)&lt;=SUM($G87:Q87)*$E87,SUM($G87:Q87)-SUM($AK87:AT87),ROUND(SUM($G87:Q87)*$E87,2))))))</f>
        <v/>
      </c>
      <c r="AV87" s="167" t="str">
        <f>IF($C87="","",IF(R$83="","",IF(R$83="Faza inwest.",0,IF($C87=SUM($AK87:AU87),0,IF(SUM($G87:R87)-SUM($AK87:AU87)&lt;=SUM($G87:R87)*$E87,SUM($G87:R87)-SUM($AK87:AU87),ROUND(SUM($G87:R87)*$E87,2))))))</f>
        <v/>
      </c>
      <c r="AW87" s="167" t="str">
        <f>IF($C87="","",IF(S$83="","",IF(S$83="Faza inwest.",0,IF($C87=SUM($AK87:AV87),0,IF(SUM($G87:S87)-SUM($AK87:AV87)&lt;=SUM($G87:S87)*$E87,SUM($G87:S87)-SUM($AK87:AV87),ROUND(SUM($G87:S87)*$E87,2))))))</f>
        <v/>
      </c>
      <c r="AX87" s="167" t="str">
        <f>IF($C87="","",IF(T$83="","",IF(T$83="Faza inwest.",0,IF($C87=SUM($AK87:AW87),0,IF(SUM($G87:T87)-SUM($AK87:AW87)&lt;=SUM($G87:T87)*$E87,SUM($G87:T87)-SUM($AK87:AW87),ROUND(SUM($G87:T87)*$E87,2))))))</f>
        <v/>
      </c>
      <c r="AY87" s="167" t="str">
        <f>IF($C87="","",IF(U$83="","",IF(U$83="Faza inwest.",0,IF($C87=SUM($AK87:AX87),0,IF(SUM($G87:U87)-SUM($AK87:AX87)&lt;=SUM($G87:U87)*$E87,SUM($G87:U87)-SUM($AK87:AX87),ROUND(SUM($G87:U87)*$E87,2))))))</f>
        <v/>
      </c>
      <c r="AZ87" s="167" t="str">
        <f>IF($C87="","",IF(V$83="","",IF(V$83="Faza inwest.",0,IF($C87=SUM($AK87:AY87),0,IF(SUM($G87:V87)-SUM($AK87:AY87)&lt;=SUM($G87:V87)*$E87,SUM($G87:V87)-SUM($AK87:AY87),ROUND(SUM($G87:V87)*$E87,2))))))</f>
        <v/>
      </c>
      <c r="BA87" s="167" t="str">
        <f>IF($C87="","",IF(W$83="","",IF(W$83="Faza inwest.",0,IF($C87=SUM($AK87:AZ87),0,IF(SUM($G87:W87)-SUM($AK87:AZ87)&lt;=SUM($G87:W87)*$E87,SUM($G87:W87)-SUM($AK87:AZ87),ROUND(SUM($G87:W87)*$E87,2))))))</f>
        <v/>
      </c>
      <c r="BB87" s="167" t="str">
        <f>IF($C87="","",IF(X$83="","",IF(X$83="Faza inwest.",0,IF($C87=SUM($AK87:BA87),0,IF(SUM($G87:X87)-SUM($AK87:BA87)&lt;=SUM($G87:X87)*$E87,SUM($G87:X87)-SUM($AK87:BA87),ROUND(SUM($G87:X87)*$E87,2))))))</f>
        <v/>
      </c>
      <c r="BC87" s="167" t="str">
        <f>IF($C87="","",IF(Y$83="","",IF(Y$83="Faza inwest.",0,IF($C87=SUM($AK87:BB87),0,IF(SUM($G87:Y87)-SUM($AK87:BB87)&lt;=SUM($G87:Y87)*$E87,SUM($G87:Y87)-SUM($AK87:BB87),ROUND(SUM($G87:Y87)*$E87,2))))))</f>
        <v/>
      </c>
      <c r="BD87" s="167" t="str">
        <f>IF($C87="","",IF(Z$83="","",IF(Z$83="Faza inwest.",0,IF($C87=SUM($AK87:BC87),0,IF(SUM($G87:Z87)-SUM($AK87:BC87)&lt;=SUM($G87:Z87)*$E87,SUM($G87:Z87)-SUM($AK87:BC87),ROUND(SUM($G87:Z87)*$E87,2))))))</f>
        <v/>
      </c>
      <c r="BE87" s="167" t="str">
        <f>IF($C87="","",IF(AA$83="","",IF(AA$83="Faza inwest.",0,IF($C87=SUM($AK87:BD87),0,IF(SUM($G87:AA87)-SUM($AK87:BD87)&lt;=SUM($G87:AA87)*$E87,SUM($G87:AA87)-SUM($AK87:BD87),ROUND(SUM($G87:AA87)*$E87,2))))))</f>
        <v/>
      </c>
      <c r="BF87" s="167" t="str">
        <f>IF($C87="","",IF(AB$83="","",IF(AB$83="Faza inwest.",0,IF($C87=SUM($AK87:BE87),0,IF(SUM($G87:AB87)-SUM($AK87:BE87)&lt;=SUM($G87:AB87)*$E87,SUM($G87:AB87)-SUM($AK87:BE87),ROUND(SUM($G87:AB87)*$E87,2))))))</f>
        <v/>
      </c>
      <c r="BG87" s="167" t="str">
        <f>IF($C87="","",IF(AC$83="","",IF(AC$83="Faza inwest.",0,IF($C87=SUM($AK87:BF87),0,IF(SUM($G87:AC87)-SUM($AK87:BF87)&lt;=SUM($G87:AC87)*$E87,SUM($G87:AC87)-SUM($AK87:BF87),ROUND(SUM($G87:AC87)*$E87,2))))))</f>
        <v/>
      </c>
      <c r="BH87" s="167" t="str">
        <f>IF($C87="","",IF(AD$83="","",IF(AD$83="Faza inwest.",0,IF($C87=SUM($AK87:BG87),0,IF(SUM($G87:AD87)-SUM($AK87:BG87)&lt;=SUM($G87:AD87)*$E87,SUM($G87:AD87)-SUM($AK87:BG87),ROUND(SUM($G87:AD87)*$E87,2))))))</f>
        <v/>
      </c>
      <c r="BI87" s="167" t="str">
        <f>IF($C87="","",IF(AE$83="","",IF(AE$83="Faza inwest.",0,IF($C87=SUM($AK87:BH87),0,IF(SUM($G87:AE87)-SUM($AK87:BH87)&lt;=SUM($G87:AE87)*$E87,SUM($G87:AE87)-SUM($AK87:BH87),ROUND(SUM($G87:AE87)*$E87,2))))))</f>
        <v/>
      </c>
      <c r="BJ87" s="167" t="str">
        <f>IF($C87="","",IF(AF$83="","",IF(AF$83="Faza inwest.",0,IF($C87=SUM($AK87:BI87),0,IF(SUM($G87:AF87)-SUM($AK87:BI87)&lt;=SUM($G87:AF87)*$E87,SUM($G87:AF87)-SUM($AK87:BI87),ROUND(SUM($G87:AF87)*$E87,2))))))</f>
        <v/>
      </c>
      <c r="BK87" s="167" t="str">
        <f>IF($C87="","",IF(AG$83="","",IF(AG$83="Faza inwest.",0,IF($C87=SUM($AK87:BJ87),0,IF(SUM($G87:AG87)-SUM($AK87:BJ87)&lt;=SUM($G87:AG87)*$E87,SUM($G87:AG87)-SUM($AK87:BJ87),ROUND(SUM($G87:AG87)*$E87,2))))))</f>
        <v/>
      </c>
      <c r="BL87" s="167" t="str">
        <f>IF($C87="","",IF(AH$83="","",IF(AH$83="Faza inwest.",0,IF($C87=SUM($AK87:BK87),0,IF(SUM($G87:AH87)-SUM($AK87:BK87)&lt;=SUM($G87:AH87)*$E87,SUM($G87:AH87)-SUM($AK87:BK87),ROUND(SUM($G87:AH87)*$E87,2))))))</f>
        <v/>
      </c>
      <c r="BM87" s="167" t="str">
        <f>IF($C87="","",IF(AI$83="","",IF(AI$83="Faza inwest.",0,IF($C87=SUM($AK87:BL87),0,IF(SUM($G87:AI87)-SUM($AK87:BL87)&lt;=SUM($G87:AI87)*$E87,SUM($G87:AI87)-SUM($AK87:BL87),ROUND(SUM($G87:AI87)*$E87,2))))))</f>
        <v/>
      </c>
      <c r="BN87" s="167" t="str">
        <f>IF($C87="","",IF(AJ$83="","",IF(AJ$83="Faza inwest.",0,IF($C87=SUM($AK87:BM87),0,IF(SUM($G87:AJ87)-SUM($AK87:BM87)&lt;=SUM($G87:AJ87)*$E87,SUM($G87:AJ87)-SUM($AK87:BM87),ROUND(SUM($G87:AJ87)*$E87,2))))))</f>
        <v/>
      </c>
    </row>
    <row r="88" spans="1:66" s="62" customFormat="1">
      <c r="A88" s="84" t="str">
        <f>IF(Dane!C65="","",Dane!C65)</f>
        <v/>
      </c>
      <c r="B88" s="175" t="str">
        <f>IF(Dane!D65="","",Dane!D65)</f>
        <v/>
      </c>
      <c r="C88" s="176" t="str">
        <f>IF(Dane!E65="","",Dane!E65)</f>
        <v/>
      </c>
      <c r="D88" s="246" t="str">
        <f>IF(Dane!F65="","",Dane!F65)</f>
        <v/>
      </c>
      <c r="E88" s="398" t="str">
        <f>IF(Dane!G65="","",Dane!G65)</f>
        <v/>
      </c>
      <c r="F88" s="166" t="str">
        <f>IF(Dane!H65="","",Dane!H65)</f>
        <v/>
      </c>
      <c r="G88" s="167" t="str">
        <f>IF(Dane!I65="","",Dane!I65)</f>
        <v/>
      </c>
      <c r="H88" s="167" t="str">
        <f>IF(Dane!J65="","",Dane!J65)</f>
        <v/>
      </c>
      <c r="I88" s="167" t="str">
        <f>IF(Dane!K65="","",Dane!K65)</f>
        <v/>
      </c>
      <c r="J88" s="167" t="str">
        <f>IF(Dane!L65="","",Dane!L65)</f>
        <v/>
      </c>
      <c r="K88" s="167" t="str">
        <f>IF(Dane!M65="","",Dane!M65)</f>
        <v/>
      </c>
      <c r="L88" s="167" t="str">
        <f>IF(Dane!N65="","",Dane!N65)</f>
        <v/>
      </c>
      <c r="M88" s="167" t="str">
        <f>IF(Dane!O65="","",Dane!O65)</f>
        <v/>
      </c>
      <c r="N88" s="167" t="str">
        <f>IF(Dane!P65="","",Dane!P65)</f>
        <v/>
      </c>
      <c r="O88" s="167" t="str">
        <f>IF(Dane!Q65="","",Dane!Q65)</f>
        <v/>
      </c>
      <c r="P88" s="167" t="str">
        <f>IF(Dane!R65="","",Dane!R65)</f>
        <v/>
      </c>
      <c r="Q88" s="167" t="str">
        <f>IF(Dane!S65="","",Dane!S65)</f>
        <v/>
      </c>
      <c r="R88" s="167" t="str">
        <f>IF(Dane!T65="","",Dane!T65)</f>
        <v/>
      </c>
      <c r="S88" s="167" t="str">
        <f>IF(Dane!U65="","",Dane!U65)</f>
        <v/>
      </c>
      <c r="T88" s="167" t="str">
        <f>IF(Dane!V65="","",Dane!V65)</f>
        <v/>
      </c>
      <c r="U88" s="167" t="str">
        <f>IF(Dane!W65="","",Dane!W65)</f>
        <v/>
      </c>
      <c r="V88" s="167" t="str">
        <f>IF(Dane!X65="","",Dane!X65)</f>
        <v/>
      </c>
      <c r="W88" s="167" t="str">
        <f>IF(Dane!Y65="","",Dane!Y65)</f>
        <v/>
      </c>
      <c r="X88" s="167" t="str">
        <f>IF(Dane!Z65="","",Dane!Z65)</f>
        <v/>
      </c>
      <c r="Y88" s="167" t="str">
        <f>IF(Dane!AA65="","",Dane!AA65)</f>
        <v/>
      </c>
      <c r="Z88" s="167" t="str">
        <f>IF(Dane!AB65="","",Dane!AB65)</f>
        <v/>
      </c>
      <c r="AA88" s="167" t="str">
        <f>IF(Dane!AC65="","",Dane!AC65)</f>
        <v/>
      </c>
      <c r="AB88" s="167" t="str">
        <f>IF(Dane!AD65="","",Dane!AD65)</f>
        <v/>
      </c>
      <c r="AC88" s="167" t="str">
        <f>IF(Dane!AE65="","",Dane!AE65)</f>
        <v/>
      </c>
      <c r="AD88" s="167" t="str">
        <f>IF(Dane!AF65="","",Dane!AF65)</f>
        <v/>
      </c>
      <c r="AE88" s="167" t="str">
        <f>IF(Dane!AG65="","",Dane!AG65)</f>
        <v/>
      </c>
      <c r="AF88" s="167" t="str">
        <f>IF(Dane!AH65="","",Dane!AH65)</f>
        <v/>
      </c>
      <c r="AG88" s="167" t="str">
        <f>IF(Dane!AI65="","",Dane!AI65)</f>
        <v/>
      </c>
      <c r="AH88" s="167" t="str">
        <f>IF(Dane!AJ65="","",Dane!AJ65)</f>
        <v/>
      </c>
      <c r="AI88" s="167" t="str">
        <f>IF(Dane!AK65="","",Dane!AK65)</f>
        <v/>
      </c>
      <c r="AJ88" s="167" t="str">
        <f>IF(Dane!AL65="","",Dane!AL65)</f>
        <v/>
      </c>
      <c r="AK88" s="167" t="str">
        <f>IF($C88="","",IF(H$83="","",IF(G$83="Faza inwest.",0,ROUND(SUM($G88:G88)*$E88,2))))</f>
        <v/>
      </c>
      <c r="AL88" s="167" t="str">
        <f>IF($C88="","",IF(H$83="","",IF(H$83="Faza inwest.",0,IF($C88=SUM($AK88:AK88),0,IF(SUM($G88:H88)-SUM($AK88:AK88)&lt;=SUM($G88:H88)*$E88,SUM($G88:H88)-SUM($AK88:AK88),ROUND(SUM($G88:H88)*$E88,2))))))</f>
        <v/>
      </c>
      <c r="AM88" s="167" t="str">
        <f>IF($C88="","",IF(I$83="","",IF(I$83="Faza inwest.",0,IF($C88=SUM($AK88:AL88),0,IF(SUM($G88:I88)-SUM($AK88:AL88)&lt;=SUM($G88:I88)*$E88,SUM($G88:I88)-SUM($AK88:AL88),ROUND(SUM($G88:I88)*$E88,2))))))</f>
        <v/>
      </c>
      <c r="AN88" s="167" t="str">
        <f>IF($C88="","",IF(J$83="","",IF(J$83="Faza inwest.",0,IF($C88=SUM($AK88:AM88),0,IF(SUM($G88:J88)-SUM($AK88:AM88)&lt;=SUM($G88:J88)*$E88,SUM($G88:J88)-SUM($AK88:AM88),ROUND(SUM($G88:J88)*$E88,2))))))</f>
        <v/>
      </c>
      <c r="AO88" s="167" t="str">
        <f>IF($C88="","",IF(K$83="","",IF(K$83="Faza inwest.",0,IF($C88=SUM($AK88:AN88),0,IF(SUM($G88:K88)-SUM($AK88:AN88)&lt;=SUM($G88:K88)*$E88,SUM($G88:K88)-SUM($AK88:AN88),ROUND(SUM($G88:K88)*$E88,2))))))</f>
        <v/>
      </c>
      <c r="AP88" s="167" t="str">
        <f>IF($C88="","",IF(L$83="","",IF(L$83="Faza inwest.",0,IF($C88=SUM($AK88:AO88),0,IF(SUM($G88:L88)-SUM($AK88:AO88)&lt;=SUM($G88:L88)*$E88,SUM($G88:L88)-SUM($AK88:AO88),ROUND(SUM($G88:L88)*$E88,2))))))</f>
        <v/>
      </c>
      <c r="AQ88" s="167" t="str">
        <f>IF($C88="","",IF(M$83="","",IF(M$83="Faza inwest.",0,IF($C88=SUM($AK88:AP88),0,IF(SUM($G88:M88)-SUM($AK88:AP88)&lt;=SUM($G88:M88)*$E88,SUM($G88:M88)-SUM($AK88:AP88),ROUND(SUM($G88:M88)*$E88,2))))))</f>
        <v/>
      </c>
      <c r="AR88" s="167" t="str">
        <f>IF($C88="","",IF(N$83="","",IF(N$83="Faza inwest.",0,IF($C88=SUM($AK88:AQ88),0,IF(SUM($G88:N88)-SUM($AK88:AQ88)&lt;=SUM($G88:N88)*$E88,SUM($G88:N88)-SUM($AK88:AQ88),ROUND(SUM($G88:N88)*$E88,2))))))</f>
        <v/>
      </c>
      <c r="AS88" s="167" t="str">
        <f>IF($C88="","",IF(O$83="","",IF(O$83="Faza inwest.",0,IF($C88=SUM($AK88:AR88),0,IF(SUM($G88:O88)-SUM($AK88:AR88)&lt;=SUM($G88:O88)*$E88,SUM($G88:O88)-SUM($AK88:AR88),ROUND(SUM($G88:O88)*$E88,2))))))</f>
        <v/>
      </c>
      <c r="AT88" s="167" t="str">
        <f>IF($C88="","",IF(P$83="","",IF(P$83="Faza inwest.",0,IF($C88=SUM($AK88:AS88),0,IF(SUM($G88:P88)-SUM($AK88:AS88)&lt;=SUM($G88:P88)*$E88,SUM($G88:P88)-SUM($AK88:AS88),ROUND(SUM($G88:P88)*$E88,2))))))</f>
        <v/>
      </c>
      <c r="AU88" s="167" t="str">
        <f>IF($C88="","",IF(Q$83="","",IF(Q$83="Faza inwest.",0,IF($C88=SUM($AK88:AT88),0,IF(SUM($G88:Q88)-SUM($AK88:AT88)&lt;=SUM($G88:Q88)*$E88,SUM($G88:Q88)-SUM($AK88:AT88),ROUND(SUM($G88:Q88)*$E88,2))))))</f>
        <v/>
      </c>
      <c r="AV88" s="167" t="str">
        <f>IF($C88="","",IF(R$83="","",IF(R$83="Faza inwest.",0,IF($C88=SUM($AK88:AU88),0,IF(SUM($G88:R88)-SUM($AK88:AU88)&lt;=SUM($G88:R88)*$E88,SUM($G88:R88)-SUM($AK88:AU88),ROUND(SUM($G88:R88)*$E88,2))))))</f>
        <v/>
      </c>
      <c r="AW88" s="167" t="str">
        <f>IF($C88="","",IF(S$83="","",IF(S$83="Faza inwest.",0,IF($C88=SUM($AK88:AV88),0,IF(SUM($G88:S88)-SUM($AK88:AV88)&lt;=SUM($G88:S88)*$E88,SUM($G88:S88)-SUM($AK88:AV88),ROUND(SUM($G88:S88)*$E88,2))))))</f>
        <v/>
      </c>
      <c r="AX88" s="167" t="str">
        <f>IF($C88="","",IF(T$83="","",IF(T$83="Faza inwest.",0,IF($C88=SUM($AK88:AW88),0,IF(SUM($G88:T88)-SUM($AK88:AW88)&lt;=SUM($G88:T88)*$E88,SUM($G88:T88)-SUM($AK88:AW88),ROUND(SUM($G88:T88)*$E88,2))))))</f>
        <v/>
      </c>
      <c r="AY88" s="167" t="str">
        <f>IF($C88="","",IF(U$83="","",IF(U$83="Faza inwest.",0,IF($C88=SUM($AK88:AX88),0,IF(SUM($G88:U88)-SUM($AK88:AX88)&lt;=SUM($G88:U88)*$E88,SUM($G88:U88)-SUM($AK88:AX88),ROUND(SUM($G88:U88)*$E88,2))))))</f>
        <v/>
      </c>
      <c r="AZ88" s="167" t="str">
        <f>IF($C88="","",IF(V$83="","",IF(V$83="Faza inwest.",0,IF($C88=SUM($AK88:AY88),0,IF(SUM($G88:V88)-SUM($AK88:AY88)&lt;=SUM($G88:V88)*$E88,SUM($G88:V88)-SUM($AK88:AY88),ROUND(SUM($G88:V88)*$E88,2))))))</f>
        <v/>
      </c>
      <c r="BA88" s="167" t="str">
        <f>IF($C88="","",IF(W$83="","",IF(W$83="Faza inwest.",0,IF($C88=SUM($AK88:AZ88),0,IF(SUM($G88:W88)-SUM($AK88:AZ88)&lt;=SUM($G88:W88)*$E88,SUM($G88:W88)-SUM($AK88:AZ88),ROUND(SUM($G88:W88)*$E88,2))))))</f>
        <v/>
      </c>
      <c r="BB88" s="167" t="str">
        <f>IF($C88="","",IF(X$83="","",IF(X$83="Faza inwest.",0,IF($C88=SUM($AK88:BA88),0,IF(SUM($G88:X88)-SUM($AK88:BA88)&lt;=SUM($G88:X88)*$E88,SUM($G88:X88)-SUM($AK88:BA88),ROUND(SUM($G88:X88)*$E88,2))))))</f>
        <v/>
      </c>
      <c r="BC88" s="167" t="str">
        <f>IF($C88="","",IF(Y$83="","",IF(Y$83="Faza inwest.",0,IF($C88=SUM($AK88:BB88),0,IF(SUM($G88:Y88)-SUM($AK88:BB88)&lt;=SUM($G88:Y88)*$E88,SUM($G88:Y88)-SUM($AK88:BB88),ROUND(SUM($G88:Y88)*$E88,2))))))</f>
        <v/>
      </c>
      <c r="BD88" s="167" t="str">
        <f>IF($C88="","",IF(Z$83="","",IF(Z$83="Faza inwest.",0,IF($C88=SUM($AK88:BC88),0,IF(SUM($G88:Z88)-SUM($AK88:BC88)&lt;=SUM($G88:Z88)*$E88,SUM($G88:Z88)-SUM($AK88:BC88),ROUND(SUM($G88:Z88)*$E88,2))))))</f>
        <v/>
      </c>
      <c r="BE88" s="167" t="str">
        <f>IF($C88="","",IF(AA$83="","",IF(AA$83="Faza inwest.",0,IF($C88=SUM($AK88:BD88),0,IF(SUM($G88:AA88)-SUM($AK88:BD88)&lt;=SUM($G88:AA88)*$E88,SUM($G88:AA88)-SUM($AK88:BD88),ROUND(SUM($G88:AA88)*$E88,2))))))</f>
        <v/>
      </c>
      <c r="BF88" s="167" t="str">
        <f>IF($C88="","",IF(AB$83="","",IF(AB$83="Faza inwest.",0,IF($C88=SUM($AK88:BE88),0,IF(SUM($G88:AB88)-SUM($AK88:BE88)&lt;=SUM($G88:AB88)*$E88,SUM($G88:AB88)-SUM($AK88:BE88),ROUND(SUM($G88:AB88)*$E88,2))))))</f>
        <v/>
      </c>
      <c r="BG88" s="167" t="str">
        <f>IF($C88="","",IF(AC$83="","",IF(AC$83="Faza inwest.",0,IF($C88=SUM($AK88:BF88),0,IF(SUM($G88:AC88)-SUM($AK88:BF88)&lt;=SUM($G88:AC88)*$E88,SUM($G88:AC88)-SUM($AK88:BF88),ROUND(SUM($G88:AC88)*$E88,2))))))</f>
        <v/>
      </c>
      <c r="BH88" s="167" t="str">
        <f>IF($C88="","",IF(AD$83="","",IF(AD$83="Faza inwest.",0,IF($C88=SUM($AK88:BG88),0,IF(SUM($G88:AD88)-SUM($AK88:BG88)&lt;=SUM($G88:AD88)*$E88,SUM($G88:AD88)-SUM($AK88:BG88),ROUND(SUM($G88:AD88)*$E88,2))))))</f>
        <v/>
      </c>
      <c r="BI88" s="167" t="str">
        <f>IF($C88="","",IF(AE$83="","",IF(AE$83="Faza inwest.",0,IF($C88=SUM($AK88:BH88),0,IF(SUM($G88:AE88)-SUM($AK88:BH88)&lt;=SUM($G88:AE88)*$E88,SUM($G88:AE88)-SUM($AK88:BH88),ROUND(SUM($G88:AE88)*$E88,2))))))</f>
        <v/>
      </c>
      <c r="BJ88" s="167" t="str">
        <f>IF($C88="","",IF(AF$83="","",IF(AF$83="Faza inwest.",0,IF($C88=SUM($AK88:BI88),0,IF(SUM($G88:AF88)-SUM($AK88:BI88)&lt;=SUM($G88:AF88)*$E88,SUM($G88:AF88)-SUM($AK88:BI88),ROUND(SUM($G88:AF88)*$E88,2))))))</f>
        <v/>
      </c>
      <c r="BK88" s="167" t="str">
        <f>IF($C88="","",IF(AG$83="","",IF(AG$83="Faza inwest.",0,IF($C88=SUM($AK88:BJ88),0,IF(SUM($G88:AG88)-SUM($AK88:BJ88)&lt;=SUM($G88:AG88)*$E88,SUM($G88:AG88)-SUM($AK88:BJ88),ROUND(SUM($G88:AG88)*$E88,2))))))</f>
        <v/>
      </c>
      <c r="BL88" s="167" t="str">
        <f>IF($C88="","",IF(AH$83="","",IF(AH$83="Faza inwest.",0,IF($C88=SUM($AK88:BK88),0,IF(SUM($G88:AH88)-SUM($AK88:BK88)&lt;=SUM($G88:AH88)*$E88,SUM($G88:AH88)-SUM($AK88:BK88),ROUND(SUM($G88:AH88)*$E88,2))))))</f>
        <v/>
      </c>
      <c r="BM88" s="167" t="str">
        <f>IF($C88="","",IF(AI$83="","",IF(AI$83="Faza inwest.",0,IF($C88=SUM($AK88:BL88),0,IF(SUM($G88:AI88)-SUM($AK88:BL88)&lt;=SUM($G88:AI88)*$E88,SUM($G88:AI88)-SUM($AK88:BL88),ROUND(SUM($G88:AI88)*$E88,2))))))</f>
        <v/>
      </c>
      <c r="BN88" s="167" t="str">
        <f>IF($C88="","",IF(AJ$83="","",IF(AJ$83="Faza inwest.",0,IF($C88=SUM($AK88:BM88),0,IF(SUM($G88:AJ88)-SUM($AK88:BM88)&lt;=SUM($G88:AJ88)*$E88,SUM($G88:AJ88)-SUM($AK88:BM88),ROUND(SUM($G88:AJ88)*$E88,2))))))</f>
        <v/>
      </c>
    </row>
    <row r="89" spans="1:66" s="62" customFormat="1">
      <c r="A89" s="84" t="str">
        <f>IF(Dane!C66="","",Dane!C66)</f>
        <v/>
      </c>
      <c r="B89" s="175" t="str">
        <f>IF(Dane!D66="","",Dane!D66)</f>
        <v/>
      </c>
      <c r="C89" s="176" t="str">
        <f>IF(Dane!E66="","",Dane!E66)</f>
        <v/>
      </c>
      <c r="D89" s="246" t="str">
        <f>IF(Dane!F66="","",Dane!F66)</f>
        <v/>
      </c>
      <c r="E89" s="398" t="str">
        <f>IF(Dane!G66="","",Dane!G66)</f>
        <v/>
      </c>
      <c r="F89" s="166" t="str">
        <f>IF(Dane!H66="","",Dane!H66)</f>
        <v/>
      </c>
      <c r="G89" s="167" t="str">
        <f>IF(Dane!I66="","",Dane!I66)</f>
        <v/>
      </c>
      <c r="H89" s="167" t="str">
        <f>IF(Dane!J66="","",Dane!J66)</f>
        <v/>
      </c>
      <c r="I89" s="167" t="str">
        <f>IF(Dane!K66="","",Dane!K66)</f>
        <v/>
      </c>
      <c r="J89" s="167" t="str">
        <f>IF(Dane!L66="","",Dane!L66)</f>
        <v/>
      </c>
      <c r="K89" s="167" t="str">
        <f>IF(Dane!M66="","",Dane!M66)</f>
        <v/>
      </c>
      <c r="L89" s="167" t="str">
        <f>IF(Dane!N66="","",Dane!N66)</f>
        <v/>
      </c>
      <c r="M89" s="167" t="str">
        <f>IF(Dane!O66="","",Dane!O66)</f>
        <v/>
      </c>
      <c r="N89" s="167" t="str">
        <f>IF(Dane!P66="","",Dane!P66)</f>
        <v/>
      </c>
      <c r="O89" s="167" t="str">
        <f>IF(Dane!Q66="","",Dane!Q66)</f>
        <v/>
      </c>
      <c r="P89" s="167" t="str">
        <f>IF(Dane!R66="","",Dane!R66)</f>
        <v/>
      </c>
      <c r="Q89" s="167" t="str">
        <f>IF(Dane!S66="","",Dane!S66)</f>
        <v/>
      </c>
      <c r="R89" s="167" t="str">
        <f>IF(Dane!T66="","",Dane!T66)</f>
        <v/>
      </c>
      <c r="S89" s="167" t="str">
        <f>IF(Dane!U66="","",Dane!U66)</f>
        <v/>
      </c>
      <c r="T89" s="167" t="str">
        <f>IF(Dane!V66="","",Dane!V66)</f>
        <v/>
      </c>
      <c r="U89" s="167" t="str">
        <f>IF(Dane!W66="","",Dane!W66)</f>
        <v/>
      </c>
      <c r="V89" s="167" t="str">
        <f>IF(Dane!X66="","",Dane!X66)</f>
        <v/>
      </c>
      <c r="W89" s="167" t="str">
        <f>IF(Dane!Y66="","",Dane!Y66)</f>
        <v/>
      </c>
      <c r="X89" s="167" t="str">
        <f>IF(Dane!Z66="","",Dane!Z66)</f>
        <v/>
      </c>
      <c r="Y89" s="167" t="str">
        <f>IF(Dane!AA66="","",Dane!AA66)</f>
        <v/>
      </c>
      <c r="Z89" s="167" t="str">
        <f>IF(Dane!AB66="","",Dane!AB66)</f>
        <v/>
      </c>
      <c r="AA89" s="167" t="str">
        <f>IF(Dane!AC66="","",Dane!AC66)</f>
        <v/>
      </c>
      <c r="AB89" s="167" t="str">
        <f>IF(Dane!AD66="","",Dane!AD66)</f>
        <v/>
      </c>
      <c r="AC89" s="167" t="str">
        <f>IF(Dane!AE66="","",Dane!AE66)</f>
        <v/>
      </c>
      <c r="AD89" s="167" t="str">
        <f>IF(Dane!AF66="","",Dane!AF66)</f>
        <v/>
      </c>
      <c r="AE89" s="167" t="str">
        <f>IF(Dane!AG66="","",Dane!AG66)</f>
        <v/>
      </c>
      <c r="AF89" s="167" t="str">
        <f>IF(Dane!AH66="","",Dane!AH66)</f>
        <v/>
      </c>
      <c r="AG89" s="167" t="str">
        <f>IF(Dane!AI66="","",Dane!AI66)</f>
        <v/>
      </c>
      <c r="AH89" s="167" t="str">
        <f>IF(Dane!AJ66="","",Dane!AJ66)</f>
        <v/>
      </c>
      <c r="AI89" s="167" t="str">
        <f>IF(Dane!AK66="","",Dane!AK66)</f>
        <v/>
      </c>
      <c r="AJ89" s="167" t="str">
        <f>IF(Dane!AL66="","",Dane!AL66)</f>
        <v/>
      </c>
      <c r="AK89" s="167" t="str">
        <f>IF($C89="","",IF(H$83="","",IF(G$83="Faza inwest.",0,ROUND(SUM($G89:G89)*$E89,2))))</f>
        <v/>
      </c>
      <c r="AL89" s="167" t="str">
        <f>IF($C89="","",IF(H$83="","",IF(H$83="Faza inwest.",0,IF($C89=SUM($AK89:AK89),0,IF(SUM($G89:H89)-SUM($AK89:AK89)&lt;=SUM($G89:H89)*$E89,SUM($G89:H89)-SUM($AK89:AK89),ROUND(SUM($G89:H89)*$E89,2))))))</f>
        <v/>
      </c>
      <c r="AM89" s="167" t="str">
        <f>IF($C89="","",IF(I$83="","",IF(I$83="Faza inwest.",0,IF($C89=SUM($AK89:AL89),0,IF(SUM($G89:I89)-SUM($AK89:AL89)&lt;=SUM($G89:I89)*$E89,SUM($G89:I89)-SUM($AK89:AL89),ROUND(SUM($G89:I89)*$E89,2))))))</f>
        <v/>
      </c>
      <c r="AN89" s="167" t="str">
        <f>IF($C89="","",IF(J$83="","",IF(J$83="Faza inwest.",0,IF($C89=SUM($AK89:AM89),0,IF(SUM($G89:J89)-SUM($AK89:AM89)&lt;=SUM($G89:J89)*$E89,SUM($G89:J89)-SUM($AK89:AM89),ROUND(SUM($G89:J89)*$E89,2))))))</f>
        <v/>
      </c>
      <c r="AO89" s="167" t="str">
        <f>IF($C89="","",IF(K$83="","",IF(K$83="Faza inwest.",0,IF($C89=SUM($AK89:AN89),0,IF(SUM($G89:K89)-SUM($AK89:AN89)&lt;=SUM($G89:K89)*$E89,SUM($G89:K89)-SUM($AK89:AN89),ROUND(SUM($G89:K89)*$E89,2))))))</f>
        <v/>
      </c>
      <c r="AP89" s="167" t="str">
        <f>IF($C89="","",IF(L$83="","",IF(L$83="Faza inwest.",0,IF($C89=SUM($AK89:AO89),0,IF(SUM($G89:L89)-SUM($AK89:AO89)&lt;=SUM($G89:L89)*$E89,SUM($G89:L89)-SUM($AK89:AO89),ROUND(SUM($G89:L89)*$E89,2))))))</f>
        <v/>
      </c>
      <c r="AQ89" s="167" t="str">
        <f>IF($C89="","",IF(M$83="","",IF(M$83="Faza inwest.",0,IF($C89=SUM($AK89:AP89),0,IF(SUM($G89:M89)-SUM($AK89:AP89)&lt;=SUM($G89:M89)*$E89,SUM($G89:M89)-SUM($AK89:AP89),ROUND(SUM($G89:M89)*$E89,2))))))</f>
        <v/>
      </c>
      <c r="AR89" s="167" t="str">
        <f>IF($C89="","",IF(N$83="","",IF(N$83="Faza inwest.",0,IF($C89=SUM($AK89:AQ89),0,IF(SUM($G89:N89)-SUM($AK89:AQ89)&lt;=SUM($G89:N89)*$E89,SUM($G89:N89)-SUM($AK89:AQ89),ROUND(SUM($G89:N89)*$E89,2))))))</f>
        <v/>
      </c>
      <c r="AS89" s="167" t="str">
        <f>IF($C89="","",IF(O$83="","",IF(O$83="Faza inwest.",0,IF($C89=SUM($AK89:AR89),0,IF(SUM($G89:O89)-SUM($AK89:AR89)&lt;=SUM($G89:O89)*$E89,SUM($G89:O89)-SUM($AK89:AR89),ROUND(SUM($G89:O89)*$E89,2))))))</f>
        <v/>
      </c>
      <c r="AT89" s="167" t="str">
        <f>IF($C89="","",IF(P$83="","",IF(P$83="Faza inwest.",0,IF($C89=SUM($AK89:AS89),0,IF(SUM($G89:P89)-SUM($AK89:AS89)&lt;=SUM($G89:P89)*$E89,SUM($G89:P89)-SUM($AK89:AS89),ROUND(SUM($G89:P89)*$E89,2))))))</f>
        <v/>
      </c>
      <c r="AU89" s="167" t="str">
        <f>IF($C89="","",IF(Q$83="","",IF(Q$83="Faza inwest.",0,IF($C89=SUM($AK89:AT89),0,IF(SUM($G89:Q89)-SUM($AK89:AT89)&lt;=SUM($G89:Q89)*$E89,SUM($G89:Q89)-SUM($AK89:AT89),ROUND(SUM($G89:Q89)*$E89,2))))))</f>
        <v/>
      </c>
      <c r="AV89" s="167" t="str">
        <f>IF($C89="","",IF(R$83="","",IF(R$83="Faza inwest.",0,IF($C89=SUM($AK89:AU89),0,IF(SUM($G89:R89)-SUM($AK89:AU89)&lt;=SUM($G89:R89)*$E89,SUM($G89:R89)-SUM($AK89:AU89),ROUND(SUM($G89:R89)*$E89,2))))))</f>
        <v/>
      </c>
      <c r="AW89" s="167" t="str">
        <f>IF($C89="","",IF(S$83="","",IF(S$83="Faza inwest.",0,IF($C89=SUM($AK89:AV89),0,IF(SUM($G89:S89)-SUM($AK89:AV89)&lt;=SUM($G89:S89)*$E89,SUM($G89:S89)-SUM($AK89:AV89),ROUND(SUM($G89:S89)*$E89,2))))))</f>
        <v/>
      </c>
      <c r="AX89" s="167" t="str">
        <f>IF($C89="","",IF(T$83="","",IF(T$83="Faza inwest.",0,IF($C89=SUM($AK89:AW89),0,IF(SUM($G89:T89)-SUM($AK89:AW89)&lt;=SUM($G89:T89)*$E89,SUM($G89:T89)-SUM($AK89:AW89),ROUND(SUM($G89:T89)*$E89,2))))))</f>
        <v/>
      </c>
      <c r="AY89" s="167" t="str">
        <f>IF($C89="","",IF(U$83="","",IF(U$83="Faza inwest.",0,IF($C89=SUM($AK89:AX89),0,IF(SUM($G89:U89)-SUM($AK89:AX89)&lt;=SUM($G89:U89)*$E89,SUM($G89:U89)-SUM($AK89:AX89),ROUND(SUM($G89:U89)*$E89,2))))))</f>
        <v/>
      </c>
      <c r="AZ89" s="167" t="str">
        <f>IF($C89="","",IF(V$83="","",IF(V$83="Faza inwest.",0,IF($C89=SUM($AK89:AY89),0,IF(SUM($G89:V89)-SUM($AK89:AY89)&lt;=SUM($G89:V89)*$E89,SUM($G89:V89)-SUM($AK89:AY89),ROUND(SUM($G89:V89)*$E89,2))))))</f>
        <v/>
      </c>
      <c r="BA89" s="167" t="str">
        <f>IF($C89="","",IF(W$83="","",IF(W$83="Faza inwest.",0,IF($C89=SUM($AK89:AZ89),0,IF(SUM($G89:W89)-SUM($AK89:AZ89)&lt;=SUM($G89:W89)*$E89,SUM($G89:W89)-SUM($AK89:AZ89),ROUND(SUM($G89:W89)*$E89,2))))))</f>
        <v/>
      </c>
      <c r="BB89" s="167" t="str">
        <f>IF($C89="","",IF(X$83="","",IF(X$83="Faza inwest.",0,IF($C89=SUM($AK89:BA89),0,IF(SUM($G89:X89)-SUM($AK89:BA89)&lt;=SUM($G89:X89)*$E89,SUM($G89:X89)-SUM($AK89:BA89),ROUND(SUM($G89:X89)*$E89,2))))))</f>
        <v/>
      </c>
      <c r="BC89" s="167" t="str">
        <f>IF($C89="","",IF(Y$83="","",IF(Y$83="Faza inwest.",0,IF($C89=SUM($AK89:BB89),0,IF(SUM($G89:Y89)-SUM($AK89:BB89)&lt;=SUM($G89:Y89)*$E89,SUM($G89:Y89)-SUM($AK89:BB89),ROUND(SUM($G89:Y89)*$E89,2))))))</f>
        <v/>
      </c>
      <c r="BD89" s="167" t="str">
        <f>IF($C89="","",IF(Z$83="","",IF(Z$83="Faza inwest.",0,IF($C89=SUM($AK89:BC89),0,IF(SUM($G89:Z89)-SUM($AK89:BC89)&lt;=SUM($G89:Z89)*$E89,SUM($G89:Z89)-SUM($AK89:BC89),ROUND(SUM($G89:Z89)*$E89,2))))))</f>
        <v/>
      </c>
      <c r="BE89" s="167" t="str">
        <f>IF($C89="","",IF(AA$83="","",IF(AA$83="Faza inwest.",0,IF($C89=SUM($AK89:BD89),0,IF(SUM($G89:AA89)-SUM($AK89:BD89)&lt;=SUM($G89:AA89)*$E89,SUM($G89:AA89)-SUM($AK89:BD89),ROUND(SUM($G89:AA89)*$E89,2))))))</f>
        <v/>
      </c>
      <c r="BF89" s="167" t="str">
        <f>IF($C89="","",IF(AB$83="","",IF(AB$83="Faza inwest.",0,IF($C89=SUM($AK89:BE89),0,IF(SUM($G89:AB89)-SUM($AK89:BE89)&lt;=SUM($G89:AB89)*$E89,SUM($G89:AB89)-SUM($AK89:BE89),ROUND(SUM($G89:AB89)*$E89,2))))))</f>
        <v/>
      </c>
      <c r="BG89" s="167" t="str">
        <f>IF($C89="","",IF(AC$83="","",IF(AC$83="Faza inwest.",0,IF($C89=SUM($AK89:BF89),0,IF(SUM($G89:AC89)-SUM($AK89:BF89)&lt;=SUM($G89:AC89)*$E89,SUM($G89:AC89)-SUM($AK89:BF89),ROUND(SUM($G89:AC89)*$E89,2))))))</f>
        <v/>
      </c>
      <c r="BH89" s="167" t="str">
        <f>IF($C89="","",IF(AD$83="","",IF(AD$83="Faza inwest.",0,IF($C89=SUM($AK89:BG89),0,IF(SUM($G89:AD89)-SUM($AK89:BG89)&lt;=SUM($G89:AD89)*$E89,SUM($G89:AD89)-SUM($AK89:BG89),ROUND(SUM($G89:AD89)*$E89,2))))))</f>
        <v/>
      </c>
      <c r="BI89" s="167" t="str">
        <f>IF($C89="","",IF(AE$83="","",IF(AE$83="Faza inwest.",0,IF($C89=SUM($AK89:BH89),0,IF(SUM($G89:AE89)-SUM($AK89:BH89)&lt;=SUM($G89:AE89)*$E89,SUM($G89:AE89)-SUM($AK89:BH89),ROUND(SUM($G89:AE89)*$E89,2))))))</f>
        <v/>
      </c>
      <c r="BJ89" s="167" t="str">
        <f>IF($C89="","",IF(AF$83="","",IF(AF$83="Faza inwest.",0,IF($C89=SUM($AK89:BI89),0,IF(SUM($G89:AF89)-SUM($AK89:BI89)&lt;=SUM($G89:AF89)*$E89,SUM($G89:AF89)-SUM($AK89:BI89),ROUND(SUM($G89:AF89)*$E89,2))))))</f>
        <v/>
      </c>
      <c r="BK89" s="167" t="str">
        <f>IF($C89="","",IF(AG$83="","",IF(AG$83="Faza inwest.",0,IF($C89=SUM($AK89:BJ89),0,IF(SUM($G89:AG89)-SUM($AK89:BJ89)&lt;=SUM($G89:AG89)*$E89,SUM($G89:AG89)-SUM($AK89:BJ89),ROUND(SUM($G89:AG89)*$E89,2))))))</f>
        <v/>
      </c>
      <c r="BL89" s="167" t="str">
        <f>IF($C89="","",IF(AH$83="","",IF(AH$83="Faza inwest.",0,IF($C89=SUM($AK89:BK89),0,IF(SUM($G89:AH89)-SUM($AK89:BK89)&lt;=SUM($G89:AH89)*$E89,SUM($G89:AH89)-SUM($AK89:BK89),ROUND(SUM($G89:AH89)*$E89,2))))))</f>
        <v/>
      </c>
      <c r="BM89" s="167" t="str">
        <f>IF($C89="","",IF(AI$83="","",IF(AI$83="Faza inwest.",0,IF($C89=SUM($AK89:BL89),0,IF(SUM($G89:AI89)-SUM($AK89:BL89)&lt;=SUM($G89:AI89)*$E89,SUM($G89:AI89)-SUM($AK89:BL89),ROUND(SUM($G89:AI89)*$E89,2))))))</f>
        <v/>
      </c>
      <c r="BN89" s="167" t="str">
        <f>IF($C89="","",IF(AJ$83="","",IF(AJ$83="Faza inwest.",0,IF($C89=SUM($AK89:BM89),0,IF(SUM($G89:AJ89)-SUM($AK89:BM89)&lt;=SUM($G89:AJ89)*$E89,SUM($G89:AJ89)-SUM($AK89:BM89),ROUND(SUM($G89:AJ89)*$E89,2))))))</f>
        <v/>
      </c>
    </row>
    <row r="90" spans="1:66" s="62" customFormat="1">
      <c r="A90" s="84" t="str">
        <f>IF(Dane!C67="","",Dane!C67)</f>
        <v/>
      </c>
      <c r="B90" s="175" t="str">
        <f>IF(Dane!D67="","",Dane!D67)</f>
        <v/>
      </c>
      <c r="C90" s="176" t="str">
        <f>IF(Dane!E67="","",Dane!E67)</f>
        <v/>
      </c>
      <c r="D90" s="246" t="str">
        <f>IF(Dane!F67="","",Dane!F67)</f>
        <v/>
      </c>
      <c r="E90" s="398" t="str">
        <f>IF(Dane!G67="","",Dane!G67)</f>
        <v/>
      </c>
      <c r="F90" s="166" t="str">
        <f>IF(Dane!H67="","",Dane!H67)</f>
        <v/>
      </c>
      <c r="G90" s="167" t="str">
        <f>IF(Dane!I67="","",Dane!I67)</f>
        <v/>
      </c>
      <c r="H90" s="167" t="str">
        <f>IF(Dane!J67="","",Dane!J67)</f>
        <v/>
      </c>
      <c r="I90" s="167" t="str">
        <f>IF(Dane!K67="","",Dane!K67)</f>
        <v/>
      </c>
      <c r="J90" s="167" t="str">
        <f>IF(Dane!L67="","",Dane!L67)</f>
        <v/>
      </c>
      <c r="K90" s="167" t="str">
        <f>IF(Dane!M67="","",Dane!M67)</f>
        <v/>
      </c>
      <c r="L90" s="167" t="str">
        <f>IF(Dane!N67="","",Dane!N67)</f>
        <v/>
      </c>
      <c r="M90" s="167" t="str">
        <f>IF(Dane!O67="","",Dane!O67)</f>
        <v/>
      </c>
      <c r="N90" s="167" t="str">
        <f>IF(Dane!P67="","",Dane!P67)</f>
        <v/>
      </c>
      <c r="O90" s="167" t="str">
        <f>IF(Dane!Q67="","",Dane!Q67)</f>
        <v/>
      </c>
      <c r="P90" s="167" t="str">
        <f>IF(Dane!R67="","",Dane!R67)</f>
        <v/>
      </c>
      <c r="Q90" s="167" t="str">
        <f>IF(Dane!S67="","",Dane!S67)</f>
        <v/>
      </c>
      <c r="R90" s="167" t="str">
        <f>IF(Dane!T67="","",Dane!T67)</f>
        <v/>
      </c>
      <c r="S90" s="167" t="str">
        <f>IF(Dane!U67="","",Dane!U67)</f>
        <v/>
      </c>
      <c r="T90" s="167" t="str">
        <f>IF(Dane!V67="","",Dane!V67)</f>
        <v/>
      </c>
      <c r="U90" s="167" t="str">
        <f>IF(Dane!W67="","",Dane!W67)</f>
        <v/>
      </c>
      <c r="V90" s="167" t="str">
        <f>IF(Dane!X67="","",Dane!X67)</f>
        <v/>
      </c>
      <c r="W90" s="167" t="str">
        <f>IF(Dane!Y67="","",Dane!Y67)</f>
        <v/>
      </c>
      <c r="X90" s="167" t="str">
        <f>IF(Dane!Z67="","",Dane!Z67)</f>
        <v/>
      </c>
      <c r="Y90" s="167" t="str">
        <f>IF(Dane!AA67="","",Dane!AA67)</f>
        <v/>
      </c>
      <c r="Z90" s="167" t="str">
        <f>IF(Dane!AB67="","",Dane!AB67)</f>
        <v/>
      </c>
      <c r="AA90" s="167" t="str">
        <f>IF(Dane!AC67="","",Dane!AC67)</f>
        <v/>
      </c>
      <c r="AB90" s="167" t="str">
        <f>IF(Dane!AD67="","",Dane!AD67)</f>
        <v/>
      </c>
      <c r="AC90" s="167" t="str">
        <f>IF(Dane!AE67="","",Dane!AE67)</f>
        <v/>
      </c>
      <c r="AD90" s="167" t="str">
        <f>IF(Dane!AF67="","",Dane!AF67)</f>
        <v/>
      </c>
      <c r="AE90" s="167" t="str">
        <f>IF(Dane!AG67="","",Dane!AG67)</f>
        <v/>
      </c>
      <c r="AF90" s="167" t="str">
        <f>IF(Dane!AH67="","",Dane!AH67)</f>
        <v/>
      </c>
      <c r="AG90" s="167" t="str">
        <f>IF(Dane!AI67="","",Dane!AI67)</f>
        <v/>
      </c>
      <c r="AH90" s="167" t="str">
        <f>IF(Dane!AJ67="","",Dane!AJ67)</f>
        <v/>
      </c>
      <c r="AI90" s="167" t="str">
        <f>IF(Dane!AK67="","",Dane!AK67)</f>
        <v/>
      </c>
      <c r="AJ90" s="167" t="str">
        <f>IF(Dane!AL67="","",Dane!AL67)</f>
        <v/>
      </c>
      <c r="AK90" s="167" t="str">
        <f>IF($C90="","",IF(H$83="","",IF(G$83="Faza inwest.",0,ROUND(SUM($G90:G90)*$E90,2))))</f>
        <v/>
      </c>
      <c r="AL90" s="167" t="str">
        <f>IF($C90="","",IF(H$83="","",IF(H$83="Faza inwest.",0,IF($C90=SUM($AK90:AK90),0,IF(SUM($G90:H90)-SUM($AK90:AK90)&lt;=SUM($G90:H90)*$E90,SUM($G90:H90)-SUM($AK90:AK90),ROUND(SUM($G90:H90)*$E90,2))))))</f>
        <v/>
      </c>
      <c r="AM90" s="167" t="str">
        <f>IF($C90="","",IF(I$83="","",IF(I$83="Faza inwest.",0,IF($C90=SUM($AK90:AL90),0,IF(SUM($G90:I90)-SUM($AK90:AL90)&lt;=SUM($G90:I90)*$E90,SUM($G90:I90)-SUM($AK90:AL90),ROUND(SUM($G90:I90)*$E90,2))))))</f>
        <v/>
      </c>
      <c r="AN90" s="167" t="str">
        <f>IF($C90="","",IF(J$83="","",IF(J$83="Faza inwest.",0,IF($C90=SUM($AK90:AM90),0,IF(SUM($G90:J90)-SUM($AK90:AM90)&lt;=SUM($G90:J90)*$E90,SUM($G90:J90)-SUM($AK90:AM90),ROUND(SUM($G90:J90)*$E90,2))))))</f>
        <v/>
      </c>
      <c r="AO90" s="167" t="str">
        <f>IF($C90="","",IF(K$83="","",IF(K$83="Faza inwest.",0,IF($C90=SUM($AK90:AN90),0,IF(SUM($G90:K90)-SUM($AK90:AN90)&lt;=SUM($G90:K90)*$E90,SUM($G90:K90)-SUM($AK90:AN90),ROUND(SUM($G90:K90)*$E90,2))))))</f>
        <v/>
      </c>
      <c r="AP90" s="167" t="str">
        <f>IF($C90="","",IF(L$83="","",IF(L$83="Faza inwest.",0,IF($C90=SUM($AK90:AO90),0,IF(SUM($G90:L90)-SUM($AK90:AO90)&lt;=SUM($G90:L90)*$E90,SUM($G90:L90)-SUM($AK90:AO90),ROUND(SUM($G90:L90)*$E90,2))))))</f>
        <v/>
      </c>
      <c r="AQ90" s="167" t="str">
        <f>IF($C90="","",IF(M$83="","",IF(M$83="Faza inwest.",0,IF($C90=SUM($AK90:AP90),0,IF(SUM($G90:M90)-SUM($AK90:AP90)&lt;=SUM($G90:M90)*$E90,SUM($G90:M90)-SUM($AK90:AP90),ROUND(SUM($G90:M90)*$E90,2))))))</f>
        <v/>
      </c>
      <c r="AR90" s="167" t="str">
        <f>IF($C90="","",IF(N$83="","",IF(N$83="Faza inwest.",0,IF($C90=SUM($AK90:AQ90),0,IF(SUM($G90:N90)-SUM($AK90:AQ90)&lt;=SUM($G90:N90)*$E90,SUM($G90:N90)-SUM($AK90:AQ90),ROUND(SUM($G90:N90)*$E90,2))))))</f>
        <v/>
      </c>
      <c r="AS90" s="167" t="str">
        <f>IF($C90="","",IF(O$83="","",IF(O$83="Faza inwest.",0,IF($C90=SUM($AK90:AR90),0,IF(SUM($G90:O90)-SUM($AK90:AR90)&lt;=SUM($G90:O90)*$E90,SUM($G90:O90)-SUM($AK90:AR90),ROUND(SUM($G90:O90)*$E90,2))))))</f>
        <v/>
      </c>
      <c r="AT90" s="167" t="str">
        <f>IF($C90="","",IF(P$83="","",IF(P$83="Faza inwest.",0,IF($C90=SUM($AK90:AS90),0,IF(SUM($G90:P90)-SUM($AK90:AS90)&lt;=SUM($G90:P90)*$E90,SUM($G90:P90)-SUM($AK90:AS90),ROUND(SUM($G90:P90)*$E90,2))))))</f>
        <v/>
      </c>
      <c r="AU90" s="167" t="str">
        <f>IF($C90="","",IF(Q$83="","",IF(Q$83="Faza inwest.",0,IF($C90=SUM($AK90:AT90),0,IF(SUM($G90:Q90)-SUM($AK90:AT90)&lt;=SUM($G90:Q90)*$E90,SUM($G90:Q90)-SUM($AK90:AT90),ROUND(SUM($G90:Q90)*$E90,2))))))</f>
        <v/>
      </c>
      <c r="AV90" s="167" t="str">
        <f>IF($C90="","",IF(R$83="","",IF(R$83="Faza inwest.",0,IF($C90=SUM($AK90:AU90),0,IF(SUM($G90:R90)-SUM($AK90:AU90)&lt;=SUM($G90:R90)*$E90,SUM($G90:R90)-SUM($AK90:AU90),ROUND(SUM($G90:R90)*$E90,2))))))</f>
        <v/>
      </c>
      <c r="AW90" s="167" t="str">
        <f>IF($C90="","",IF(S$83="","",IF(S$83="Faza inwest.",0,IF($C90=SUM($AK90:AV90),0,IF(SUM($G90:S90)-SUM($AK90:AV90)&lt;=SUM($G90:S90)*$E90,SUM($G90:S90)-SUM($AK90:AV90),ROUND(SUM($G90:S90)*$E90,2))))))</f>
        <v/>
      </c>
      <c r="AX90" s="167" t="str">
        <f>IF($C90="","",IF(T$83="","",IF(T$83="Faza inwest.",0,IF($C90=SUM($AK90:AW90),0,IF(SUM($G90:T90)-SUM($AK90:AW90)&lt;=SUM($G90:T90)*$E90,SUM($G90:T90)-SUM($AK90:AW90),ROUND(SUM($G90:T90)*$E90,2))))))</f>
        <v/>
      </c>
      <c r="AY90" s="167" t="str">
        <f>IF($C90="","",IF(U$83="","",IF(U$83="Faza inwest.",0,IF($C90=SUM($AK90:AX90),0,IF(SUM($G90:U90)-SUM($AK90:AX90)&lt;=SUM($G90:U90)*$E90,SUM($G90:U90)-SUM($AK90:AX90),ROUND(SUM($G90:U90)*$E90,2))))))</f>
        <v/>
      </c>
      <c r="AZ90" s="167" t="str">
        <f>IF($C90="","",IF(V$83="","",IF(V$83="Faza inwest.",0,IF($C90=SUM($AK90:AY90),0,IF(SUM($G90:V90)-SUM($AK90:AY90)&lt;=SUM($G90:V90)*$E90,SUM($G90:V90)-SUM($AK90:AY90),ROUND(SUM($G90:V90)*$E90,2))))))</f>
        <v/>
      </c>
      <c r="BA90" s="167" t="str">
        <f>IF($C90="","",IF(W$83="","",IF(W$83="Faza inwest.",0,IF($C90=SUM($AK90:AZ90),0,IF(SUM($G90:W90)-SUM($AK90:AZ90)&lt;=SUM($G90:W90)*$E90,SUM($G90:W90)-SUM($AK90:AZ90),ROUND(SUM($G90:W90)*$E90,2))))))</f>
        <v/>
      </c>
      <c r="BB90" s="167" t="str">
        <f>IF($C90="","",IF(X$83="","",IF(X$83="Faza inwest.",0,IF($C90=SUM($AK90:BA90),0,IF(SUM($G90:X90)-SUM($AK90:BA90)&lt;=SUM($G90:X90)*$E90,SUM($G90:X90)-SUM($AK90:BA90),ROUND(SUM($G90:X90)*$E90,2))))))</f>
        <v/>
      </c>
      <c r="BC90" s="167" t="str">
        <f>IF($C90="","",IF(Y$83="","",IF(Y$83="Faza inwest.",0,IF($C90=SUM($AK90:BB90),0,IF(SUM($G90:Y90)-SUM($AK90:BB90)&lt;=SUM($G90:Y90)*$E90,SUM($G90:Y90)-SUM($AK90:BB90),ROUND(SUM($G90:Y90)*$E90,2))))))</f>
        <v/>
      </c>
      <c r="BD90" s="167" t="str">
        <f>IF($C90="","",IF(Z$83="","",IF(Z$83="Faza inwest.",0,IF($C90=SUM($AK90:BC90),0,IF(SUM($G90:Z90)-SUM($AK90:BC90)&lt;=SUM($G90:Z90)*$E90,SUM($G90:Z90)-SUM($AK90:BC90),ROUND(SUM($G90:Z90)*$E90,2))))))</f>
        <v/>
      </c>
      <c r="BE90" s="167" t="str">
        <f>IF($C90="","",IF(AA$83="","",IF(AA$83="Faza inwest.",0,IF($C90=SUM($AK90:BD90),0,IF(SUM($G90:AA90)-SUM($AK90:BD90)&lt;=SUM($G90:AA90)*$E90,SUM($G90:AA90)-SUM($AK90:BD90),ROUND(SUM($G90:AA90)*$E90,2))))))</f>
        <v/>
      </c>
      <c r="BF90" s="167" t="str">
        <f>IF($C90="","",IF(AB$83="","",IF(AB$83="Faza inwest.",0,IF($C90=SUM($AK90:BE90),0,IF(SUM($G90:AB90)-SUM($AK90:BE90)&lt;=SUM($G90:AB90)*$E90,SUM($G90:AB90)-SUM($AK90:BE90),ROUND(SUM($G90:AB90)*$E90,2))))))</f>
        <v/>
      </c>
      <c r="BG90" s="167" t="str">
        <f>IF($C90="","",IF(AC$83="","",IF(AC$83="Faza inwest.",0,IF($C90=SUM($AK90:BF90),0,IF(SUM($G90:AC90)-SUM($AK90:BF90)&lt;=SUM($G90:AC90)*$E90,SUM($G90:AC90)-SUM($AK90:BF90),ROUND(SUM($G90:AC90)*$E90,2))))))</f>
        <v/>
      </c>
      <c r="BH90" s="167" t="str">
        <f>IF($C90="","",IF(AD$83="","",IF(AD$83="Faza inwest.",0,IF($C90=SUM($AK90:BG90),0,IF(SUM($G90:AD90)-SUM($AK90:BG90)&lt;=SUM($G90:AD90)*$E90,SUM($G90:AD90)-SUM($AK90:BG90),ROUND(SUM($G90:AD90)*$E90,2))))))</f>
        <v/>
      </c>
      <c r="BI90" s="167" t="str">
        <f>IF($C90="","",IF(AE$83="","",IF(AE$83="Faza inwest.",0,IF($C90=SUM($AK90:BH90),0,IF(SUM($G90:AE90)-SUM($AK90:BH90)&lt;=SUM($G90:AE90)*$E90,SUM($G90:AE90)-SUM($AK90:BH90),ROUND(SUM($G90:AE90)*$E90,2))))))</f>
        <v/>
      </c>
      <c r="BJ90" s="167" t="str">
        <f>IF($C90="","",IF(AF$83="","",IF(AF$83="Faza inwest.",0,IF($C90=SUM($AK90:BI90),0,IF(SUM($G90:AF90)-SUM($AK90:BI90)&lt;=SUM($G90:AF90)*$E90,SUM($G90:AF90)-SUM($AK90:BI90),ROUND(SUM($G90:AF90)*$E90,2))))))</f>
        <v/>
      </c>
      <c r="BK90" s="167" t="str">
        <f>IF($C90="","",IF(AG$83="","",IF(AG$83="Faza inwest.",0,IF($C90=SUM($AK90:BJ90),0,IF(SUM($G90:AG90)-SUM($AK90:BJ90)&lt;=SUM($G90:AG90)*$E90,SUM($G90:AG90)-SUM($AK90:BJ90),ROUND(SUM($G90:AG90)*$E90,2))))))</f>
        <v/>
      </c>
      <c r="BL90" s="167" t="str">
        <f>IF($C90="","",IF(AH$83="","",IF(AH$83="Faza inwest.",0,IF($C90=SUM($AK90:BK90),0,IF(SUM($G90:AH90)-SUM($AK90:BK90)&lt;=SUM($G90:AH90)*$E90,SUM($G90:AH90)-SUM($AK90:BK90),ROUND(SUM($G90:AH90)*$E90,2))))))</f>
        <v/>
      </c>
      <c r="BM90" s="167" t="str">
        <f>IF($C90="","",IF(AI$83="","",IF(AI$83="Faza inwest.",0,IF($C90=SUM($AK90:BL90),0,IF(SUM($G90:AI90)-SUM($AK90:BL90)&lt;=SUM($G90:AI90)*$E90,SUM($G90:AI90)-SUM($AK90:BL90),ROUND(SUM($G90:AI90)*$E90,2))))))</f>
        <v/>
      </c>
      <c r="BN90" s="167" t="str">
        <f>IF($C90="","",IF(AJ$83="","",IF(AJ$83="Faza inwest.",0,IF($C90=SUM($AK90:BM90),0,IF(SUM($G90:AJ90)-SUM($AK90:BM90)&lt;=SUM($G90:AJ90)*$E90,SUM($G90:AJ90)-SUM($AK90:BM90),ROUND(SUM($G90:AJ90)*$E90,2))))))</f>
        <v/>
      </c>
    </row>
    <row r="91" spans="1:66" s="62" customFormat="1">
      <c r="A91" s="84" t="str">
        <f>IF(Dane!C68="","",Dane!C68)</f>
        <v/>
      </c>
      <c r="B91" s="175" t="str">
        <f>IF(Dane!D68="","",Dane!D68)</f>
        <v/>
      </c>
      <c r="C91" s="176" t="str">
        <f>IF(Dane!E68="","",Dane!E68)</f>
        <v/>
      </c>
      <c r="D91" s="246" t="str">
        <f>IF(Dane!F68="","",Dane!F68)</f>
        <v/>
      </c>
      <c r="E91" s="398" t="str">
        <f>IF(Dane!G68="","",Dane!G68)</f>
        <v/>
      </c>
      <c r="F91" s="166" t="str">
        <f>IF(Dane!H68="","",Dane!H68)</f>
        <v/>
      </c>
      <c r="G91" s="167" t="str">
        <f>IF(Dane!I68="","",Dane!I68)</f>
        <v/>
      </c>
      <c r="H91" s="167" t="str">
        <f>IF(Dane!J68="","",Dane!J68)</f>
        <v/>
      </c>
      <c r="I91" s="167" t="str">
        <f>IF(Dane!K68="","",Dane!K68)</f>
        <v/>
      </c>
      <c r="J91" s="167" t="str">
        <f>IF(Dane!L68="","",Dane!L68)</f>
        <v/>
      </c>
      <c r="K91" s="167" t="str">
        <f>IF(Dane!M68="","",Dane!M68)</f>
        <v/>
      </c>
      <c r="L91" s="167" t="str">
        <f>IF(Dane!N68="","",Dane!N68)</f>
        <v/>
      </c>
      <c r="M91" s="167" t="str">
        <f>IF(Dane!O68="","",Dane!O68)</f>
        <v/>
      </c>
      <c r="N91" s="167" t="str">
        <f>IF(Dane!P68="","",Dane!P68)</f>
        <v/>
      </c>
      <c r="O91" s="167" t="str">
        <f>IF(Dane!Q68="","",Dane!Q68)</f>
        <v/>
      </c>
      <c r="P91" s="167" t="str">
        <f>IF(Dane!R68="","",Dane!R68)</f>
        <v/>
      </c>
      <c r="Q91" s="167" t="str">
        <f>IF(Dane!S68="","",Dane!S68)</f>
        <v/>
      </c>
      <c r="R91" s="167" t="str">
        <f>IF(Dane!T68="","",Dane!T68)</f>
        <v/>
      </c>
      <c r="S91" s="167" t="str">
        <f>IF(Dane!U68="","",Dane!U68)</f>
        <v/>
      </c>
      <c r="T91" s="167" t="str">
        <f>IF(Dane!V68="","",Dane!V68)</f>
        <v/>
      </c>
      <c r="U91" s="167" t="str">
        <f>IF(Dane!W68="","",Dane!W68)</f>
        <v/>
      </c>
      <c r="V91" s="167" t="str">
        <f>IF(Dane!X68="","",Dane!X68)</f>
        <v/>
      </c>
      <c r="W91" s="167" t="str">
        <f>IF(Dane!Y68="","",Dane!Y68)</f>
        <v/>
      </c>
      <c r="X91" s="167" t="str">
        <f>IF(Dane!Z68="","",Dane!Z68)</f>
        <v/>
      </c>
      <c r="Y91" s="167" t="str">
        <f>IF(Dane!AA68="","",Dane!AA68)</f>
        <v/>
      </c>
      <c r="Z91" s="167" t="str">
        <f>IF(Dane!AB68="","",Dane!AB68)</f>
        <v/>
      </c>
      <c r="AA91" s="167" t="str">
        <f>IF(Dane!AC68="","",Dane!AC68)</f>
        <v/>
      </c>
      <c r="AB91" s="167" t="str">
        <f>IF(Dane!AD68="","",Dane!AD68)</f>
        <v/>
      </c>
      <c r="AC91" s="167" t="str">
        <f>IF(Dane!AE68="","",Dane!AE68)</f>
        <v/>
      </c>
      <c r="AD91" s="167" t="str">
        <f>IF(Dane!AF68="","",Dane!AF68)</f>
        <v/>
      </c>
      <c r="AE91" s="167" t="str">
        <f>IF(Dane!AG68="","",Dane!AG68)</f>
        <v/>
      </c>
      <c r="AF91" s="167" t="str">
        <f>IF(Dane!AH68="","",Dane!AH68)</f>
        <v/>
      </c>
      <c r="AG91" s="167" t="str">
        <f>IF(Dane!AI68="","",Dane!AI68)</f>
        <v/>
      </c>
      <c r="AH91" s="167" t="str">
        <f>IF(Dane!AJ68="","",Dane!AJ68)</f>
        <v/>
      </c>
      <c r="AI91" s="167" t="str">
        <f>IF(Dane!AK68="","",Dane!AK68)</f>
        <v/>
      </c>
      <c r="AJ91" s="167" t="str">
        <f>IF(Dane!AL68="","",Dane!AL68)</f>
        <v/>
      </c>
      <c r="AK91" s="167" t="str">
        <f>IF($C91="","",IF(H$83="","",IF(G$83="Faza inwest.",0,ROUND(SUM($G91:G91)*$E91,2))))</f>
        <v/>
      </c>
      <c r="AL91" s="167" t="str">
        <f>IF($C91="","",IF(H$83="","",IF(H$83="Faza inwest.",0,IF($C91=SUM($AK91:AK91),0,IF(SUM($G91:H91)-SUM($AK91:AK91)&lt;=SUM($G91:H91)*$E91,SUM($G91:H91)-SUM($AK91:AK91),ROUND(SUM($G91:H91)*$E91,2))))))</f>
        <v/>
      </c>
      <c r="AM91" s="167" t="str">
        <f>IF($C91="","",IF(I$83="","",IF(I$83="Faza inwest.",0,IF($C91=SUM($AK91:AL91),0,IF(SUM($G91:I91)-SUM($AK91:AL91)&lt;=SUM($G91:I91)*$E91,SUM($G91:I91)-SUM($AK91:AL91),ROUND(SUM($G91:I91)*$E91,2))))))</f>
        <v/>
      </c>
      <c r="AN91" s="167" t="str">
        <f>IF($C91="","",IF(J$83="","",IF(J$83="Faza inwest.",0,IF($C91=SUM($AK91:AM91),0,IF(SUM($G91:J91)-SUM($AK91:AM91)&lt;=SUM($G91:J91)*$E91,SUM($G91:J91)-SUM($AK91:AM91),ROUND(SUM($G91:J91)*$E91,2))))))</f>
        <v/>
      </c>
      <c r="AO91" s="167" t="str">
        <f>IF($C91="","",IF(K$83="","",IF(K$83="Faza inwest.",0,IF($C91=SUM($AK91:AN91),0,IF(SUM($G91:K91)-SUM($AK91:AN91)&lt;=SUM($G91:K91)*$E91,SUM($G91:K91)-SUM($AK91:AN91),ROUND(SUM($G91:K91)*$E91,2))))))</f>
        <v/>
      </c>
      <c r="AP91" s="167" t="str">
        <f>IF($C91="","",IF(L$83="","",IF(L$83="Faza inwest.",0,IF($C91=SUM($AK91:AO91),0,IF(SUM($G91:L91)-SUM($AK91:AO91)&lt;=SUM($G91:L91)*$E91,SUM($G91:L91)-SUM($AK91:AO91),ROUND(SUM($G91:L91)*$E91,2))))))</f>
        <v/>
      </c>
      <c r="AQ91" s="167" t="str">
        <f>IF($C91="","",IF(M$83="","",IF(M$83="Faza inwest.",0,IF($C91=SUM($AK91:AP91),0,IF(SUM($G91:M91)-SUM($AK91:AP91)&lt;=SUM($G91:M91)*$E91,SUM($G91:M91)-SUM($AK91:AP91),ROUND(SUM($G91:M91)*$E91,2))))))</f>
        <v/>
      </c>
      <c r="AR91" s="167" t="str">
        <f>IF($C91="","",IF(N$83="","",IF(N$83="Faza inwest.",0,IF($C91=SUM($AK91:AQ91),0,IF(SUM($G91:N91)-SUM($AK91:AQ91)&lt;=SUM($G91:N91)*$E91,SUM($G91:N91)-SUM($AK91:AQ91),ROUND(SUM($G91:N91)*$E91,2))))))</f>
        <v/>
      </c>
      <c r="AS91" s="167" t="str">
        <f>IF($C91="","",IF(O$83="","",IF(O$83="Faza inwest.",0,IF($C91=SUM($AK91:AR91),0,IF(SUM($G91:O91)-SUM($AK91:AR91)&lt;=SUM($G91:O91)*$E91,SUM($G91:O91)-SUM($AK91:AR91),ROUND(SUM($G91:O91)*$E91,2))))))</f>
        <v/>
      </c>
      <c r="AT91" s="167" t="str">
        <f>IF($C91="","",IF(P$83="","",IF(P$83="Faza inwest.",0,IF($C91=SUM($AK91:AS91),0,IF(SUM($G91:P91)-SUM($AK91:AS91)&lt;=SUM($G91:P91)*$E91,SUM($G91:P91)-SUM($AK91:AS91),ROUND(SUM($G91:P91)*$E91,2))))))</f>
        <v/>
      </c>
      <c r="AU91" s="167" t="str">
        <f>IF($C91="","",IF(Q$83="","",IF(Q$83="Faza inwest.",0,IF($C91=SUM($AK91:AT91),0,IF(SUM($G91:Q91)-SUM($AK91:AT91)&lt;=SUM($G91:Q91)*$E91,SUM($G91:Q91)-SUM($AK91:AT91),ROUND(SUM($G91:Q91)*$E91,2))))))</f>
        <v/>
      </c>
      <c r="AV91" s="167" t="str">
        <f>IF($C91="","",IF(R$83="","",IF(R$83="Faza inwest.",0,IF($C91=SUM($AK91:AU91),0,IF(SUM($G91:R91)-SUM($AK91:AU91)&lt;=SUM($G91:R91)*$E91,SUM($G91:R91)-SUM($AK91:AU91),ROUND(SUM($G91:R91)*$E91,2))))))</f>
        <v/>
      </c>
      <c r="AW91" s="167" t="str">
        <f>IF($C91="","",IF(S$83="","",IF(S$83="Faza inwest.",0,IF($C91=SUM($AK91:AV91),0,IF(SUM($G91:S91)-SUM($AK91:AV91)&lt;=SUM($G91:S91)*$E91,SUM($G91:S91)-SUM($AK91:AV91),ROUND(SUM($G91:S91)*$E91,2))))))</f>
        <v/>
      </c>
      <c r="AX91" s="167" t="str">
        <f>IF($C91="","",IF(T$83="","",IF(T$83="Faza inwest.",0,IF($C91=SUM($AK91:AW91),0,IF(SUM($G91:T91)-SUM($AK91:AW91)&lt;=SUM($G91:T91)*$E91,SUM($G91:T91)-SUM($AK91:AW91),ROUND(SUM($G91:T91)*$E91,2))))))</f>
        <v/>
      </c>
      <c r="AY91" s="167" t="str">
        <f>IF($C91="","",IF(U$83="","",IF(U$83="Faza inwest.",0,IF($C91=SUM($AK91:AX91),0,IF(SUM($G91:U91)-SUM($AK91:AX91)&lt;=SUM($G91:U91)*$E91,SUM($G91:U91)-SUM($AK91:AX91),ROUND(SUM($G91:U91)*$E91,2))))))</f>
        <v/>
      </c>
      <c r="AZ91" s="167" t="str">
        <f>IF($C91="","",IF(V$83="","",IF(V$83="Faza inwest.",0,IF($C91=SUM($AK91:AY91),0,IF(SUM($G91:V91)-SUM($AK91:AY91)&lt;=SUM($G91:V91)*$E91,SUM($G91:V91)-SUM($AK91:AY91),ROUND(SUM($G91:V91)*$E91,2))))))</f>
        <v/>
      </c>
      <c r="BA91" s="167" t="str">
        <f>IF($C91="","",IF(W$83="","",IF(W$83="Faza inwest.",0,IF($C91=SUM($AK91:AZ91),0,IF(SUM($G91:W91)-SUM($AK91:AZ91)&lt;=SUM($G91:W91)*$E91,SUM($G91:W91)-SUM($AK91:AZ91),ROUND(SUM($G91:W91)*$E91,2))))))</f>
        <v/>
      </c>
      <c r="BB91" s="167" t="str">
        <f>IF($C91="","",IF(X$83="","",IF(X$83="Faza inwest.",0,IF($C91=SUM($AK91:BA91),0,IF(SUM($G91:X91)-SUM($AK91:BA91)&lt;=SUM($G91:X91)*$E91,SUM($G91:X91)-SUM($AK91:BA91),ROUND(SUM($G91:X91)*$E91,2))))))</f>
        <v/>
      </c>
      <c r="BC91" s="167" t="str">
        <f>IF($C91="","",IF(Y$83="","",IF(Y$83="Faza inwest.",0,IF($C91=SUM($AK91:BB91),0,IF(SUM($G91:Y91)-SUM($AK91:BB91)&lt;=SUM($G91:Y91)*$E91,SUM($G91:Y91)-SUM($AK91:BB91),ROUND(SUM($G91:Y91)*$E91,2))))))</f>
        <v/>
      </c>
      <c r="BD91" s="167" t="str">
        <f>IF($C91="","",IF(Z$83="","",IF(Z$83="Faza inwest.",0,IF($C91=SUM($AK91:BC91),0,IF(SUM($G91:Z91)-SUM($AK91:BC91)&lt;=SUM($G91:Z91)*$E91,SUM($G91:Z91)-SUM($AK91:BC91),ROUND(SUM($G91:Z91)*$E91,2))))))</f>
        <v/>
      </c>
      <c r="BE91" s="167" t="str">
        <f>IF($C91="","",IF(AA$83="","",IF(AA$83="Faza inwest.",0,IF($C91=SUM($AK91:BD91),0,IF(SUM($G91:AA91)-SUM($AK91:BD91)&lt;=SUM($G91:AA91)*$E91,SUM($G91:AA91)-SUM($AK91:BD91),ROUND(SUM($G91:AA91)*$E91,2))))))</f>
        <v/>
      </c>
      <c r="BF91" s="167" t="str">
        <f>IF($C91="","",IF(AB$83="","",IF(AB$83="Faza inwest.",0,IF($C91=SUM($AK91:BE91),0,IF(SUM($G91:AB91)-SUM($AK91:BE91)&lt;=SUM($G91:AB91)*$E91,SUM($G91:AB91)-SUM($AK91:BE91),ROUND(SUM($G91:AB91)*$E91,2))))))</f>
        <v/>
      </c>
      <c r="BG91" s="167" t="str">
        <f>IF($C91="","",IF(AC$83="","",IF(AC$83="Faza inwest.",0,IF($C91=SUM($AK91:BF91),0,IF(SUM($G91:AC91)-SUM($AK91:BF91)&lt;=SUM($G91:AC91)*$E91,SUM($G91:AC91)-SUM($AK91:BF91),ROUND(SUM($G91:AC91)*$E91,2))))))</f>
        <v/>
      </c>
      <c r="BH91" s="167" t="str">
        <f>IF($C91="","",IF(AD$83="","",IF(AD$83="Faza inwest.",0,IF($C91=SUM($AK91:BG91),0,IF(SUM($G91:AD91)-SUM($AK91:BG91)&lt;=SUM($G91:AD91)*$E91,SUM($G91:AD91)-SUM($AK91:BG91),ROUND(SUM($G91:AD91)*$E91,2))))))</f>
        <v/>
      </c>
      <c r="BI91" s="167" t="str">
        <f>IF($C91="","",IF(AE$83="","",IF(AE$83="Faza inwest.",0,IF($C91=SUM($AK91:BH91),0,IF(SUM($G91:AE91)-SUM($AK91:BH91)&lt;=SUM($G91:AE91)*$E91,SUM($G91:AE91)-SUM($AK91:BH91),ROUND(SUM($G91:AE91)*$E91,2))))))</f>
        <v/>
      </c>
      <c r="BJ91" s="167" t="str">
        <f>IF($C91="","",IF(AF$83="","",IF(AF$83="Faza inwest.",0,IF($C91=SUM($AK91:BI91),0,IF(SUM($G91:AF91)-SUM($AK91:BI91)&lt;=SUM($G91:AF91)*$E91,SUM($G91:AF91)-SUM($AK91:BI91),ROUND(SUM($G91:AF91)*$E91,2))))))</f>
        <v/>
      </c>
      <c r="BK91" s="167" t="str">
        <f>IF($C91="","",IF(AG$83="","",IF(AG$83="Faza inwest.",0,IF($C91=SUM($AK91:BJ91),0,IF(SUM($G91:AG91)-SUM($AK91:BJ91)&lt;=SUM($G91:AG91)*$E91,SUM($G91:AG91)-SUM($AK91:BJ91),ROUND(SUM($G91:AG91)*$E91,2))))))</f>
        <v/>
      </c>
      <c r="BL91" s="167" t="str">
        <f>IF($C91="","",IF(AH$83="","",IF(AH$83="Faza inwest.",0,IF($C91=SUM($AK91:BK91),0,IF(SUM($G91:AH91)-SUM($AK91:BK91)&lt;=SUM($G91:AH91)*$E91,SUM($G91:AH91)-SUM($AK91:BK91),ROUND(SUM($G91:AH91)*$E91,2))))))</f>
        <v/>
      </c>
      <c r="BM91" s="167" t="str">
        <f>IF($C91="","",IF(AI$83="","",IF(AI$83="Faza inwest.",0,IF($C91=SUM($AK91:BL91),0,IF(SUM($G91:AI91)-SUM($AK91:BL91)&lt;=SUM($G91:AI91)*$E91,SUM($G91:AI91)-SUM($AK91:BL91),ROUND(SUM($G91:AI91)*$E91,2))))))</f>
        <v/>
      </c>
      <c r="BN91" s="167" t="str">
        <f>IF($C91="","",IF(AJ$83="","",IF(AJ$83="Faza inwest.",0,IF($C91=SUM($AK91:BM91),0,IF(SUM($G91:AJ91)-SUM($AK91:BM91)&lt;=SUM($G91:AJ91)*$E91,SUM($G91:AJ91)-SUM($AK91:BM91),ROUND(SUM($G91:AJ91)*$E91,2))))))</f>
        <v/>
      </c>
    </row>
    <row r="92" spans="1:66" s="62" customFormat="1">
      <c r="A92" s="84" t="str">
        <f>IF(Dane!C69="","",Dane!C69)</f>
        <v/>
      </c>
      <c r="B92" s="175" t="str">
        <f>IF(Dane!D69="","",Dane!D69)</f>
        <v/>
      </c>
      <c r="C92" s="176" t="str">
        <f>IF(Dane!E69="","",Dane!E69)</f>
        <v/>
      </c>
      <c r="D92" s="246" t="str">
        <f>IF(Dane!F69="","",Dane!F69)</f>
        <v/>
      </c>
      <c r="E92" s="398" t="str">
        <f>IF(Dane!G69="","",Dane!G69)</f>
        <v/>
      </c>
      <c r="F92" s="166" t="str">
        <f>IF(Dane!H69="","",Dane!H69)</f>
        <v/>
      </c>
      <c r="G92" s="167" t="str">
        <f>IF(Dane!I69="","",Dane!I69)</f>
        <v/>
      </c>
      <c r="H92" s="167" t="str">
        <f>IF(Dane!J69="","",Dane!J69)</f>
        <v/>
      </c>
      <c r="I92" s="167" t="str">
        <f>IF(Dane!K69="","",Dane!K69)</f>
        <v/>
      </c>
      <c r="J92" s="167" t="str">
        <f>IF(Dane!L69="","",Dane!L69)</f>
        <v/>
      </c>
      <c r="K92" s="167" t="str">
        <f>IF(Dane!M69="","",Dane!M69)</f>
        <v/>
      </c>
      <c r="L92" s="167" t="str">
        <f>IF(Dane!N69="","",Dane!N69)</f>
        <v/>
      </c>
      <c r="M92" s="167" t="str">
        <f>IF(Dane!O69="","",Dane!O69)</f>
        <v/>
      </c>
      <c r="N92" s="167" t="str">
        <f>IF(Dane!P69="","",Dane!P69)</f>
        <v/>
      </c>
      <c r="O92" s="167" t="str">
        <f>IF(Dane!Q69="","",Dane!Q69)</f>
        <v/>
      </c>
      <c r="P92" s="167" t="str">
        <f>IF(Dane!R69="","",Dane!R69)</f>
        <v/>
      </c>
      <c r="Q92" s="167" t="str">
        <f>IF(Dane!S69="","",Dane!S69)</f>
        <v/>
      </c>
      <c r="R92" s="167" t="str">
        <f>IF(Dane!T69="","",Dane!T69)</f>
        <v/>
      </c>
      <c r="S92" s="167" t="str">
        <f>IF(Dane!U69="","",Dane!U69)</f>
        <v/>
      </c>
      <c r="T92" s="167" t="str">
        <f>IF(Dane!V69="","",Dane!V69)</f>
        <v/>
      </c>
      <c r="U92" s="167" t="str">
        <f>IF(Dane!W69="","",Dane!W69)</f>
        <v/>
      </c>
      <c r="V92" s="167" t="str">
        <f>IF(Dane!X69="","",Dane!X69)</f>
        <v/>
      </c>
      <c r="W92" s="167" t="str">
        <f>IF(Dane!Y69="","",Dane!Y69)</f>
        <v/>
      </c>
      <c r="X92" s="167" t="str">
        <f>IF(Dane!Z69="","",Dane!Z69)</f>
        <v/>
      </c>
      <c r="Y92" s="167" t="str">
        <f>IF(Dane!AA69="","",Dane!AA69)</f>
        <v/>
      </c>
      <c r="Z92" s="167" t="str">
        <f>IF(Dane!AB69="","",Dane!AB69)</f>
        <v/>
      </c>
      <c r="AA92" s="167" t="str">
        <f>IF(Dane!AC69="","",Dane!AC69)</f>
        <v/>
      </c>
      <c r="AB92" s="167" t="str">
        <f>IF(Dane!AD69="","",Dane!AD69)</f>
        <v/>
      </c>
      <c r="AC92" s="167" t="str">
        <f>IF(Dane!AE69="","",Dane!AE69)</f>
        <v/>
      </c>
      <c r="AD92" s="167" t="str">
        <f>IF(Dane!AF69="","",Dane!AF69)</f>
        <v/>
      </c>
      <c r="AE92" s="167" t="str">
        <f>IF(Dane!AG69="","",Dane!AG69)</f>
        <v/>
      </c>
      <c r="AF92" s="167" t="str">
        <f>IF(Dane!AH69="","",Dane!AH69)</f>
        <v/>
      </c>
      <c r="AG92" s="167" t="str">
        <f>IF(Dane!AI69="","",Dane!AI69)</f>
        <v/>
      </c>
      <c r="AH92" s="167" t="str">
        <f>IF(Dane!AJ69="","",Dane!AJ69)</f>
        <v/>
      </c>
      <c r="AI92" s="167" t="str">
        <f>IF(Dane!AK69="","",Dane!AK69)</f>
        <v/>
      </c>
      <c r="AJ92" s="167" t="str">
        <f>IF(Dane!AL69="","",Dane!AL69)</f>
        <v/>
      </c>
      <c r="AK92" s="167" t="str">
        <f>IF($C92="","",IF(H$83="","",IF(G$83="Faza inwest.",0,ROUND(SUM($G92:G92)*$E92,2))))</f>
        <v/>
      </c>
      <c r="AL92" s="167" t="str">
        <f>IF($C92="","",IF(H$83="","",IF(H$83="Faza inwest.",0,IF($C92=SUM($AK92:AK92),0,IF(SUM($G92:H92)-SUM($AK92:AK92)&lt;=SUM($G92:H92)*$E92,SUM($G92:H92)-SUM($AK92:AK92),ROUND(SUM($G92:H92)*$E92,2))))))</f>
        <v/>
      </c>
      <c r="AM92" s="167" t="str">
        <f>IF($C92="","",IF(I$83="","",IF(I$83="Faza inwest.",0,IF($C92=SUM($AK92:AL92),0,IF(SUM($G92:I92)-SUM($AK92:AL92)&lt;=SUM($G92:I92)*$E92,SUM($G92:I92)-SUM($AK92:AL92),ROUND(SUM($G92:I92)*$E92,2))))))</f>
        <v/>
      </c>
      <c r="AN92" s="167" t="str">
        <f>IF($C92="","",IF(J$83="","",IF(J$83="Faza inwest.",0,IF($C92=SUM($AK92:AM92),0,IF(SUM($G92:J92)-SUM($AK92:AM92)&lt;=SUM($G92:J92)*$E92,SUM($G92:J92)-SUM($AK92:AM92),ROUND(SUM($G92:J92)*$E92,2))))))</f>
        <v/>
      </c>
      <c r="AO92" s="167" t="str">
        <f>IF($C92="","",IF(K$83="","",IF(K$83="Faza inwest.",0,IF($C92=SUM($AK92:AN92),0,IF(SUM($G92:K92)-SUM($AK92:AN92)&lt;=SUM($G92:K92)*$E92,SUM($G92:K92)-SUM($AK92:AN92),ROUND(SUM($G92:K92)*$E92,2))))))</f>
        <v/>
      </c>
      <c r="AP92" s="167" t="str">
        <f>IF($C92="","",IF(L$83="","",IF(L$83="Faza inwest.",0,IF($C92=SUM($AK92:AO92),0,IF(SUM($G92:L92)-SUM($AK92:AO92)&lt;=SUM($G92:L92)*$E92,SUM($G92:L92)-SUM($AK92:AO92),ROUND(SUM($G92:L92)*$E92,2))))))</f>
        <v/>
      </c>
      <c r="AQ92" s="167" t="str">
        <f>IF($C92="","",IF(M$83="","",IF(M$83="Faza inwest.",0,IF($C92=SUM($AK92:AP92),0,IF(SUM($G92:M92)-SUM($AK92:AP92)&lt;=SUM($G92:M92)*$E92,SUM($G92:M92)-SUM($AK92:AP92),ROUND(SUM($G92:M92)*$E92,2))))))</f>
        <v/>
      </c>
      <c r="AR92" s="167" t="str">
        <f>IF($C92="","",IF(N$83="","",IF(N$83="Faza inwest.",0,IF($C92=SUM($AK92:AQ92),0,IF(SUM($G92:N92)-SUM($AK92:AQ92)&lt;=SUM($G92:N92)*$E92,SUM($G92:N92)-SUM($AK92:AQ92),ROUND(SUM($G92:N92)*$E92,2))))))</f>
        <v/>
      </c>
      <c r="AS92" s="167" t="str">
        <f>IF($C92="","",IF(O$83="","",IF(O$83="Faza inwest.",0,IF($C92=SUM($AK92:AR92),0,IF(SUM($G92:O92)-SUM($AK92:AR92)&lt;=SUM($G92:O92)*$E92,SUM($G92:O92)-SUM($AK92:AR92),ROUND(SUM($G92:O92)*$E92,2))))))</f>
        <v/>
      </c>
      <c r="AT92" s="167" t="str">
        <f>IF($C92="","",IF(P$83="","",IF(P$83="Faza inwest.",0,IF($C92=SUM($AK92:AS92),0,IF(SUM($G92:P92)-SUM($AK92:AS92)&lt;=SUM($G92:P92)*$E92,SUM($G92:P92)-SUM($AK92:AS92),ROUND(SUM($G92:P92)*$E92,2))))))</f>
        <v/>
      </c>
      <c r="AU92" s="167" t="str">
        <f>IF($C92="","",IF(Q$83="","",IF(Q$83="Faza inwest.",0,IF($C92=SUM($AK92:AT92),0,IF(SUM($G92:Q92)-SUM($AK92:AT92)&lt;=SUM($G92:Q92)*$E92,SUM($G92:Q92)-SUM($AK92:AT92),ROUND(SUM($G92:Q92)*$E92,2))))))</f>
        <v/>
      </c>
      <c r="AV92" s="167" t="str">
        <f>IF($C92="","",IF(R$83="","",IF(R$83="Faza inwest.",0,IF($C92=SUM($AK92:AU92),0,IF(SUM($G92:R92)-SUM($AK92:AU92)&lt;=SUM($G92:R92)*$E92,SUM($G92:R92)-SUM($AK92:AU92),ROUND(SUM($G92:R92)*$E92,2))))))</f>
        <v/>
      </c>
      <c r="AW92" s="167" t="str">
        <f>IF($C92="","",IF(S$83="","",IF(S$83="Faza inwest.",0,IF($C92=SUM($AK92:AV92),0,IF(SUM($G92:S92)-SUM($AK92:AV92)&lt;=SUM($G92:S92)*$E92,SUM($G92:S92)-SUM($AK92:AV92),ROUND(SUM($G92:S92)*$E92,2))))))</f>
        <v/>
      </c>
      <c r="AX92" s="167" t="str">
        <f>IF($C92="","",IF(T$83="","",IF(T$83="Faza inwest.",0,IF($C92=SUM($AK92:AW92),0,IF(SUM($G92:T92)-SUM($AK92:AW92)&lt;=SUM($G92:T92)*$E92,SUM($G92:T92)-SUM($AK92:AW92),ROUND(SUM($G92:T92)*$E92,2))))))</f>
        <v/>
      </c>
      <c r="AY92" s="167" t="str">
        <f>IF($C92="","",IF(U$83="","",IF(U$83="Faza inwest.",0,IF($C92=SUM($AK92:AX92),0,IF(SUM($G92:U92)-SUM($AK92:AX92)&lt;=SUM($G92:U92)*$E92,SUM($G92:U92)-SUM($AK92:AX92),ROUND(SUM($G92:U92)*$E92,2))))))</f>
        <v/>
      </c>
      <c r="AZ92" s="167" t="str">
        <f>IF($C92="","",IF(V$83="","",IF(V$83="Faza inwest.",0,IF($C92=SUM($AK92:AY92),0,IF(SUM($G92:V92)-SUM($AK92:AY92)&lt;=SUM($G92:V92)*$E92,SUM($G92:V92)-SUM($AK92:AY92),ROUND(SUM($G92:V92)*$E92,2))))))</f>
        <v/>
      </c>
      <c r="BA92" s="167" t="str">
        <f>IF($C92="","",IF(W$83="","",IF(W$83="Faza inwest.",0,IF($C92=SUM($AK92:AZ92),0,IF(SUM($G92:W92)-SUM($AK92:AZ92)&lt;=SUM($G92:W92)*$E92,SUM($G92:W92)-SUM($AK92:AZ92),ROUND(SUM($G92:W92)*$E92,2))))))</f>
        <v/>
      </c>
      <c r="BB92" s="167" t="str">
        <f>IF($C92="","",IF(X$83="","",IF(X$83="Faza inwest.",0,IF($C92=SUM($AK92:BA92),0,IF(SUM($G92:X92)-SUM($AK92:BA92)&lt;=SUM($G92:X92)*$E92,SUM($G92:X92)-SUM($AK92:BA92),ROUND(SUM($G92:X92)*$E92,2))))))</f>
        <v/>
      </c>
      <c r="BC92" s="167" t="str">
        <f>IF($C92="","",IF(Y$83="","",IF(Y$83="Faza inwest.",0,IF($C92=SUM($AK92:BB92),0,IF(SUM($G92:Y92)-SUM($AK92:BB92)&lt;=SUM($G92:Y92)*$E92,SUM($G92:Y92)-SUM($AK92:BB92),ROUND(SUM($G92:Y92)*$E92,2))))))</f>
        <v/>
      </c>
      <c r="BD92" s="167" t="str">
        <f>IF($C92="","",IF(Z$83="","",IF(Z$83="Faza inwest.",0,IF($C92=SUM($AK92:BC92),0,IF(SUM($G92:Z92)-SUM($AK92:BC92)&lt;=SUM($G92:Z92)*$E92,SUM($G92:Z92)-SUM($AK92:BC92),ROUND(SUM($G92:Z92)*$E92,2))))))</f>
        <v/>
      </c>
      <c r="BE92" s="167" t="str">
        <f>IF($C92="","",IF(AA$83="","",IF(AA$83="Faza inwest.",0,IF($C92=SUM($AK92:BD92),0,IF(SUM($G92:AA92)-SUM($AK92:BD92)&lt;=SUM($G92:AA92)*$E92,SUM($G92:AA92)-SUM($AK92:BD92),ROUND(SUM($G92:AA92)*$E92,2))))))</f>
        <v/>
      </c>
      <c r="BF92" s="167" t="str">
        <f>IF($C92="","",IF(AB$83="","",IF(AB$83="Faza inwest.",0,IF($C92=SUM($AK92:BE92),0,IF(SUM($G92:AB92)-SUM($AK92:BE92)&lt;=SUM($G92:AB92)*$E92,SUM($G92:AB92)-SUM($AK92:BE92),ROUND(SUM($G92:AB92)*$E92,2))))))</f>
        <v/>
      </c>
      <c r="BG92" s="167" t="str">
        <f>IF($C92="","",IF(AC$83="","",IF(AC$83="Faza inwest.",0,IF($C92=SUM($AK92:BF92),0,IF(SUM($G92:AC92)-SUM($AK92:BF92)&lt;=SUM($G92:AC92)*$E92,SUM($G92:AC92)-SUM($AK92:BF92),ROUND(SUM($G92:AC92)*$E92,2))))))</f>
        <v/>
      </c>
      <c r="BH92" s="167" t="str">
        <f>IF($C92="","",IF(AD$83="","",IF(AD$83="Faza inwest.",0,IF($C92=SUM($AK92:BG92),0,IF(SUM($G92:AD92)-SUM($AK92:BG92)&lt;=SUM($G92:AD92)*$E92,SUM($G92:AD92)-SUM($AK92:BG92),ROUND(SUM($G92:AD92)*$E92,2))))))</f>
        <v/>
      </c>
      <c r="BI92" s="167" t="str">
        <f>IF($C92="","",IF(AE$83="","",IF(AE$83="Faza inwest.",0,IF($C92=SUM($AK92:BH92),0,IF(SUM($G92:AE92)-SUM($AK92:BH92)&lt;=SUM($G92:AE92)*$E92,SUM($G92:AE92)-SUM($AK92:BH92),ROUND(SUM($G92:AE92)*$E92,2))))))</f>
        <v/>
      </c>
      <c r="BJ92" s="167" t="str">
        <f>IF($C92="","",IF(AF$83="","",IF(AF$83="Faza inwest.",0,IF($C92=SUM($AK92:BI92),0,IF(SUM($G92:AF92)-SUM($AK92:BI92)&lt;=SUM($G92:AF92)*$E92,SUM($G92:AF92)-SUM($AK92:BI92),ROUND(SUM($G92:AF92)*$E92,2))))))</f>
        <v/>
      </c>
      <c r="BK92" s="167" t="str">
        <f>IF($C92="","",IF(AG$83="","",IF(AG$83="Faza inwest.",0,IF($C92=SUM($AK92:BJ92),0,IF(SUM($G92:AG92)-SUM($AK92:BJ92)&lt;=SUM($G92:AG92)*$E92,SUM($G92:AG92)-SUM($AK92:BJ92),ROUND(SUM($G92:AG92)*$E92,2))))))</f>
        <v/>
      </c>
      <c r="BL92" s="167" t="str">
        <f>IF($C92="","",IF(AH$83="","",IF(AH$83="Faza inwest.",0,IF($C92=SUM($AK92:BK92),0,IF(SUM($G92:AH92)-SUM($AK92:BK92)&lt;=SUM($G92:AH92)*$E92,SUM($G92:AH92)-SUM($AK92:BK92),ROUND(SUM($G92:AH92)*$E92,2))))))</f>
        <v/>
      </c>
      <c r="BM92" s="167" t="str">
        <f>IF($C92="","",IF(AI$83="","",IF(AI$83="Faza inwest.",0,IF($C92=SUM($AK92:BL92),0,IF(SUM($G92:AI92)-SUM($AK92:BL92)&lt;=SUM($G92:AI92)*$E92,SUM($G92:AI92)-SUM($AK92:BL92),ROUND(SUM($G92:AI92)*$E92,2))))))</f>
        <v/>
      </c>
      <c r="BN92" s="167" t="str">
        <f>IF($C92="","",IF(AJ$83="","",IF(AJ$83="Faza inwest.",0,IF($C92=SUM($AK92:BM92),0,IF(SUM($G92:AJ92)-SUM($AK92:BM92)&lt;=SUM($G92:AJ92)*$E92,SUM($G92:AJ92)-SUM($AK92:BM92),ROUND(SUM($G92:AJ92)*$E92,2))))))</f>
        <v/>
      </c>
    </row>
    <row r="93" spans="1:66" s="62" customFormat="1">
      <c r="A93" s="84" t="str">
        <f>IF(Dane!C70="","",Dane!C70)</f>
        <v/>
      </c>
      <c r="B93" s="175" t="str">
        <f>IF(Dane!D70="","",Dane!D70)</f>
        <v/>
      </c>
      <c r="C93" s="176" t="str">
        <f>IF(Dane!E70="","",Dane!E70)</f>
        <v/>
      </c>
      <c r="D93" s="246" t="str">
        <f>IF(Dane!F70="","",Dane!F70)</f>
        <v/>
      </c>
      <c r="E93" s="398" t="str">
        <f>IF(Dane!G70="","",Dane!G70)</f>
        <v/>
      </c>
      <c r="F93" s="166" t="str">
        <f>IF(Dane!H70="","",Dane!H70)</f>
        <v/>
      </c>
      <c r="G93" s="167" t="str">
        <f>IF(Dane!I70="","",Dane!I70)</f>
        <v/>
      </c>
      <c r="H93" s="167" t="str">
        <f>IF(Dane!J70="","",Dane!J70)</f>
        <v/>
      </c>
      <c r="I93" s="167" t="str">
        <f>IF(Dane!K70="","",Dane!K70)</f>
        <v/>
      </c>
      <c r="J93" s="167" t="str">
        <f>IF(Dane!L70="","",Dane!L70)</f>
        <v/>
      </c>
      <c r="K93" s="167" t="str">
        <f>IF(Dane!M70="","",Dane!M70)</f>
        <v/>
      </c>
      <c r="L93" s="167" t="str">
        <f>IF(Dane!N70="","",Dane!N70)</f>
        <v/>
      </c>
      <c r="M93" s="167" t="str">
        <f>IF(Dane!O70="","",Dane!O70)</f>
        <v/>
      </c>
      <c r="N93" s="167" t="str">
        <f>IF(Dane!P70="","",Dane!P70)</f>
        <v/>
      </c>
      <c r="O93" s="167" t="str">
        <f>IF(Dane!Q70="","",Dane!Q70)</f>
        <v/>
      </c>
      <c r="P93" s="167" t="str">
        <f>IF(Dane!R70="","",Dane!R70)</f>
        <v/>
      </c>
      <c r="Q93" s="167" t="str">
        <f>IF(Dane!S70="","",Dane!S70)</f>
        <v/>
      </c>
      <c r="R93" s="167" t="str">
        <f>IF(Dane!T70="","",Dane!T70)</f>
        <v/>
      </c>
      <c r="S93" s="167" t="str">
        <f>IF(Dane!U70="","",Dane!U70)</f>
        <v/>
      </c>
      <c r="T93" s="167" t="str">
        <f>IF(Dane!V70="","",Dane!V70)</f>
        <v/>
      </c>
      <c r="U93" s="167" t="str">
        <f>IF(Dane!W70="","",Dane!W70)</f>
        <v/>
      </c>
      <c r="V93" s="167" t="str">
        <f>IF(Dane!X70="","",Dane!X70)</f>
        <v/>
      </c>
      <c r="W93" s="167" t="str">
        <f>IF(Dane!Y70="","",Dane!Y70)</f>
        <v/>
      </c>
      <c r="X93" s="167" t="str">
        <f>IF(Dane!Z70="","",Dane!Z70)</f>
        <v/>
      </c>
      <c r="Y93" s="167" t="str">
        <f>IF(Dane!AA70="","",Dane!AA70)</f>
        <v/>
      </c>
      <c r="Z93" s="167" t="str">
        <f>IF(Dane!AB70="","",Dane!AB70)</f>
        <v/>
      </c>
      <c r="AA93" s="167" t="str">
        <f>IF(Dane!AC70="","",Dane!AC70)</f>
        <v/>
      </c>
      <c r="AB93" s="167" t="str">
        <f>IF(Dane!AD70="","",Dane!AD70)</f>
        <v/>
      </c>
      <c r="AC93" s="167" t="str">
        <f>IF(Dane!AE70="","",Dane!AE70)</f>
        <v/>
      </c>
      <c r="AD93" s="167" t="str">
        <f>IF(Dane!AF70="","",Dane!AF70)</f>
        <v/>
      </c>
      <c r="AE93" s="167" t="str">
        <f>IF(Dane!AG70="","",Dane!AG70)</f>
        <v/>
      </c>
      <c r="AF93" s="167" t="str">
        <f>IF(Dane!AH70="","",Dane!AH70)</f>
        <v/>
      </c>
      <c r="AG93" s="167" t="str">
        <f>IF(Dane!AI70="","",Dane!AI70)</f>
        <v/>
      </c>
      <c r="AH93" s="167" t="str">
        <f>IF(Dane!AJ70="","",Dane!AJ70)</f>
        <v/>
      </c>
      <c r="AI93" s="167" t="str">
        <f>IF(Dane!AK70="","",Dane!AK70)</f>
        <v/>
      </c>
      <c r="AJ93" s="167" t="str">
        <f>IF(Dane!AL70="","",Dane!AL70)</f>
        <v/>
      </c>
      <c r="AK93" s="167" t="str">
        <f>IF($C93="","",IF(H$83="","",IF(G$83="Faza inwest.",0,ROUND(SUM($G93:G93)*$E93,2))))</f>
        <v/>
      </c>
      <c r="AL93" s="167" t="str">
        <f>IF($C93="","",IF(H$83="","",IF(H$83="Faza inwest.",0,IF($C93=SUM($AK93:AK93),0,IF(SUM($G93:H93)-SUM($AK93:AK93)&lt;=SUM($G93:H93)*$E93,SUM($G93:H93)-SUM($AK93:AK93),ROUND(SUM($G93:H93)*$E93,2))))))</f>
        <v/>
      </c>
      <c r="AM93" s="167" t="str">
        <f>IF($C93="","",IF(I$83="","",IF(I$83="Faza inwest.",0,IF($C93=SUM($AK93:AL93),0,IF(SUM($G93:I93)-SUM($AK93:AL93)&lt;=SUM($G93:I93)*$E93,SUM($G93:I93)-SUM($AK93:AL93),ROUND(SUM($G93:I93)*$E93,2))))))</f>
        <v/>
      </c>
      <c r="AN93" s="167" t="str">
        <f>IF($C93="","",IF(J$83="","",IF(J$83="Faza inwest.",0,IF($C93=SUM($AK93:AM93),0,IF(SUM($G93:J93)-SUM($AK93:AM93)&lt;=SUM($G93:J93)*$E93,SUM($G93:J93)-SUM($AK93:AM93),ROUND(SUM($G93:J93)*$E93,2))))))</f>
        <v/>
      </c>
      <c r="AO93" s="167" t="str">
        <f>IF($C93="","",IF(K$83="","",IF(K$83="Faza inwest.",0,IF($C93=SUM($AK93:AN93),0,IF(SUM($G93:K93)-SUM($AK93:AN93)&lt;=SUM($G93:K93)*$E93,SUM($G93:K93)-SUM($AK93:AN93),ROUND(SUM($G93:K93)*$E93,2))))))</f>
        <v/>
      </c>
      <c r="AP93" s="167" t="str">
        <f>IF($C93="","",IF(L$83="","",IF(L$83="Faza inwest.",0,IF($C93=SUM($AK93:AO93),0,IF(SUM($G93:L93)-SUM($AK93:AO93)&lt;=SUM($G93:L93)*$E93,SUM($G93:L93)-SUM($AK93:AO93),ROUND(SUM($G93:L93)*$E93,2))))))</f>
        <v/>
      </c>
      <c r="AQ93" s="167" t="str">
        <f>IF($C93="","",IF(M$83="","",IF(M$83="Faza inwest.",0,IF($C93=SUM($AK93:AP93),0,IF(SUM($G93:M93)-SUM($AK93:AP93)&lt;=SUM($G93:M93)*$E93,SUM($G93:M93)-SUM($AK93:AP93),ROUND(SUM($G93:M93)*$E93,2))))))</f>
        <v/>
      </c>
      <c r="AR93" s="167" t="str">
        <f>IF($C93="","",IF(N$83="","",IF(N$83="Faza inwest.",0,IF($C93=SUM($AK93:AQ93),0,IF(SUM($G93:N93)-SUM($AK93:AQ93)&lt;=SUM($G93:N93)*$E93,SUM($G93:N93)-SUM($AK93:AQ93),ROUND(SUM($G93:N93)*$E93,2))))))</f>
        <v/>
      </c>
      <c r="AS93" s="167" t="str">
        <f>IF($C93="","",IF(O$83="","",IF(O$83="Faza inwest.",0,IF($C93=SUM($AK93:AR93),0,IF(SUM($G93:O93)-SUM($AK93:AR93)&lt;=SUM($G93:O93)*$E93,SUM($G93:O93)-SUM($AK93:AR93),ROUND(SUM($G93:O93)*$E93,2))))))</f>
        <v/>
      </c>
      <c r="AT93" s="167" t="str">
        <f>IF($C93="","",IF(P$83="","",IF(P$83="Faza inwest.",0,IF($C93=SUM($AK93:AS93),0,IF(SUM($G93:P93)-SUM($AK93:AS93)&lt;=SUM($G93:P93)*$E93,SUM($G93:P93)-SUM($AK93:AS93),ROUND(SUM($G93:P93)*$E93,2))))))</f>
        <v/>
      </c>
      <c r="AU93" s="167" t="str">
        <f>IF($C93="","",IF(Q$83="","",IF(Q$83="Faza inwest.",0,IF($C93=SUM($AK93:AT93),0,IF(SUM($G93:Q93)-SUM($AK93:AT93)&lt;=SUM($G93:Q93)*$E93,SUM($G93:Q93)-SUM($AK93:AT93),ROUND(SUM($G93:Q93)*$E93,2))))))</f>
        <v/>
      </c>
      <c r="AV93" s="167" t="str">
        <f>IF($C93="","",IF(R$83="","",IF(R$83="Faza inwest.",0,IF($C93=SUM($AK93:AU93),0,IF(SUM($G93:R93)-SUM($AK93:AU93)&lt;=SUM($G93:R93)*$E93,SUM($G93:R93)-SUM($AK93:AU93),ROUND(SUM($G93:R93)*$E93,2))))))</f>
        <v/>
      </c>
      <c r="AW93" s="167" t="str">
        <f>IF($C93="","",IF(S$83="","",IF(S$83="Faza inwest.",0,IF($C93=SUM($AK93:AV93),0,IF(SUM($G93:S93)-SUM($AK93:AV93)&lt;=SUM($G93:S93)*$E93,SUM($G93:S93)-SUM($AK93:AV93),ROUND(SUM($G93:S93)*$E93,2))))))</f>
        <v/>
      </c>
      <c r="AX93" s="167" t="str">
        <f>IF($C93="","",IF(T$83="","",IF(T$83="Faza inwest.",0,IF($C93=SUM($AK93:AW93),0,IF(SUM($G93:T93)-SUM($AK93:AW93)&lt;=SUM($G93:T93)*$E93,SUM($G93:T93)-SUM($AK93:AW93),ROUND(SUM($G93:T93)*$E93,2))))))</f>
        <v/>
      </c>
      <c r="AY93" s="167" t="str">
        <f>IF($C93="","",IF(U$83="","",IF(U$83="Faza inwest.",0,IF($C93=SUM($AK93:AX93),0,IF(SUM($G93:U93)-SUM($AK93:AX93)&lt;=SUM($G93:U93)*$E93,SUM($G93:U93)-SUM($AK93:AX93),ROUND(SUM($G93:U93)*$E93,2))))))</f>
        <v/>
      </c>
      <c r="AZ93" s="167" t="str">
        <f>IF($C93="","",IF(V$83="","",IF(V$83="Faza inwest.",0,IF($C93=SUM($AK93:AY93),0,IF(SUM($G93:V93)-SUM($AK93:AY93)&lt;=SUM($G93:V93)*$E93,SUM($G93:V93)-SUM($AK93:AY93),ROUND(SUM($G93:V93)*$E93,2))))))</f>
        <v/>
      </c>
      <c r="BA93" s="167" t="str">
        <f>IF($C93="","",IF(W$83="","",IF(W$83="Faza inwest.",0,IF($C93=SUM($AK93:AZ93),0,IF(SUM($G93:W93)-SUM($AK93:AZ93)&lt;=SUM($G93:W93)*$E93,SUM($G93:W93)-SUM($AK93:AZ93),ROUND(SUM($G93:W93)*$E93,2))))))</f>
        <v/>
      </c>
      <c r="BB93" s="167" t="str">
        <f>IF($C93="","",IF(X$83="","",IF(X$83="Faza inwest.",0,IF($C93=SUM($AK93:BA93),0,IF(SUM($G93:X93)-SUM($AK93:BA93)&lt;=SUM($G93:X93)*$E93,SUM($G93:X93)-SUM($AK93:BA93),ROUND(SUM($G93:X93)*$E93,2))))))</f>
        <v/>
      </c>
      <c r="BC93" s="167" t="str">
        <f>IF($C93="","",IF(Y$83="","",IF(Y$83="Faza inwest.",0,IF($C93=SUM($AK93:BB93),0,IF(SUM($G93:Y93)-SUM($AK93:BB93)&lt;=SUM($G93:Y93)*$E93,SUM($G93:Y93)-SUM($AK93:BB93),ROUND(SUM($G93:Y93)*$E93,2))))))</f>
        <v/>
      </c>
      <c r="BD93" s="167" t="str">
        <f>IF($C93="","",IF(Z$83="","",IF(Z$83="Faza inwest.",0,IF($C93=SUM($AK93:BC93),0,IF(SUM($G93:Z93)-SUM($AK93:BC93)&lt;=SUM($G93:Z93)*$E93,SUM($G93:Z93)-SUM($AK93:BC93),ROUND(SUM($G93:Z93)*$E93,2))))))</f>
        <v/>
      </c>
      <c r="BE93" s="167" t="str">
        <f>IF($C93="","",IF(AA$83="","",IF(AA$83="Faza inwest.",0,IF($C93=SUM($AK93:BD93),0,IF(SUM($G93:AA93)-SUM($AK93:BD93)&lt;=SUM($G93:AA93)*$E93,SUM($G93:AA93)-SUM($AK93:BD93),ROUND(SUM($G93:AA93)*$E93,2))))))</f>
        <v/>
      </c>
      <c r="BF93" s="167" t="str">
        <f>IF($C93="","",IF(AB$83="","",IF(AB$83="Faza inwest.",0,IF($C93=SUM($AK93:BE93),0,IF(SUM($G93:AB93)-SUM($AK93:BE93)&lt;=SUM($G93:AB93)*$E93,SUM($G93:AB93)-SUM($AK93:BE93),ROUND(SUM($G93:AB93)*$E93,2))))))</f>
        <v/>
      </c>
      <c r="BG93" s="167" t="str">
        <f>IF($C93="","",IF(AC$83="","",IF(AC$83="Faza inwest.",0,IF($C93=SUM($AK93:BF93),0,IF(SUM($G93:AC93)-SUM($AK93:BF93)&lt;=SUM($G93:AC93)*$E93,SUM($G93:AC93)-SUM($AK93:BF93),ROUND(SUM($G93:AC93)*$E93,2))))))</f>
        <v/>
      </c>
      <c r="BH93" s="167" t="str">
        <f>IF($C93="","",IF(AD$83="","",IF(AD$83="Faza inwest.",0,IF($C93=SUM($AK93:BG93),0,IF(SUM($G93:AD93)-SUM($AK93:BG93)&lt;=SUM($G93:AD93)*$E93,SUM($G93:AD93)-SUM($AK93:BG93),ROUND(SUM($G93:AD93)*$E93,2))))))</f>
        <v/>
      </c>
      <c r="BI93" s="167" t="str">
        <f>IF($C93="","",IF(AE$83="","",IF(AE$83="Faza inwest.",0,IF($C93=SUM($AK93:BH93),0,IF(SUM($G93:AE93)-SUM($AK93:BH93)&lt;=SUM($G93:AE93)*$E93,SUM($G93:AE93)-SUM($AK93:BH93),ROUND(SUM($G93:AE93)*$E93,2))))))</f>
        <v/>
      </c>
      <c r="BJ93" s="167" t="str">
        <f>IF($C93="","",IF(AF$83="","",IF(AF$83="Faza inwest.",0,IF($C93=SUM($AK93:BI93),0,IF(SUM($G93:AF93)-SUM($AK93:BI93)&lt;=SUM($G93:AF93)*$E93,SUM($G93:AF93)-SUM($AK93:BI93),ROUND(SUM($G93:AF93)*$E93,2))))))</f>
        <v/>
      </c>
      <c r="BK93" s="167" t="str">
        <f>IF($C93="","",IF(AG$83="","",IF(AG$83="Faza inwest.",0,IF($C93=SUM($AK93:BJ93),0,IF(SUM($G93:AG93)-SUM($AK93:BJ93)&lt;=SUM($G93:AG93)*$E93,SUM($G93:AG93)-SUM($AK93:BJ93),ROUND(SUM($G93:AG93)*$E93,2))))))</f>
        <v/>
      </c>
      <c r="BL93" s="167" t="str">
        <f>IF($C93="","",IF(AH$83="","",IF(AH$83="Faza inwest.",0,IF($C93=SUM($AK93:BK93),0,IF(SUM($G93:AH93)-SUM($AK93:BK93)&lt;=SUM($G93:AH93)*$E93,SUM($G93:AH93)-SUM($AK93:BK93),ROUND(SUM($G93:AH93)*$E93,2))))))</f>
        <v/>
      </c>
      <c r="BM93" s="167" t="str">
        <f>IF($C93="","",IF(AI$83="","",IF(AI$83="Faza inwest.",0,IF($C93=SUM($AK93:BL93),0,IF(SUM($G93:AI93)-SUM($AK93:BL93)&lt;=SUM($G93:AI93)*$E93,SUM($G93:AI93)-SUM($AK93:BL93),ROUND(SUM($G93:AI93)*$E93,2))))))</f>
        <v/>
      </c>
      <c r="BN93" s="167" t="str">
        <f>IF($C93="","",IF(AJ$83="","",IF(AJ$83="Faza inwest.",0,IF($C93=SUM($AK93:BM93),0,IF(SUM($G93:AJ93)-SUM($AK93:BM93)&lt;=SUM($G93:AJ93)*$E93,SUM($G93:AJ93)-SUM($AK93:BM93),ROUND(SUM($G93:AJ93)*$E93,2))))))</f>
        <v/>
      </c>
    </row>
    <row r="94" spans="1:66" s="62" customFormat="1">
      <c r="A94" s="84" t="str">
        <f>IF(Dane!C71="","",Dane!C71)</f>
        <v/>
      </c>
      <c r="B94" s="175" t="str">
        <f>IF(Dane!D71="","",Dane!D71)</f>
        <v/>
      </c>
      <c r="C94" s="176" t="str">
        <f>IF(Dane!E71="","",Dane!E71)</f>
        <v/>
      </c>
      <c r="D94" s="246" t="str">
        <f>IF(Dane!F71="","",Dane!F71)</f>
        <v/>
      </c>
      <c r="E94" s="398" t="str">
        <f>IF(Dane!G71="","",Dane!G71)</f>
        <v/>
      </c>
      <c r="F94" s="166" t="str">
        <f>IF(Dane!H71="","",Dane!H71)</f>
        <v/>
      </c>
      <c r="G94" s="167" t="str">
        <f>IF(Dane!I71="","",Dane!I71)</f>
        <v/>
      </c>
      <c r="H94" s="167" t="str">
        <f>IF(Dane!J71="","",Dane!J71)</f>
        <v/>
      </c>
      <c r="I94" s="167" t="str">
        <f>IF(Dane!K71="","",Dane!K71)</f>
        <v/>
      </c>
      <c r="J94" s="167" t="str">
        <f>IF(Dane!L71="","",Dane!L71)</f>
        <v/>
      </c>
      <c r="K94" s="167" t="str">
        <f>IF(Dane!M71="","",Dane!M71)</f>
        <v/>
      </c>
      <c r="L94" s="167" t="str">
        <f>IF(Dane!N71="","",Dane!N71)</f>
        <v/>
      </c>
      <c r="M94" s="167" t="str">
        <f>IF(Dane!O71="","",Dane!O71)</f>
        <v/>
      </c>
      <c r="N94" s="167" t="str">
        <f>IF(Dane!P71="","",Dane!P71)</f>
        <v/>
      </c>
      <c r="O94" s="167" t="str">
        <f>IF(Dane!Q71="","",Dane!Q71)</f>
        <v/>
      </c>
      <c r="P94" s="167" t="str">
        <f>IF(Dane!R71="","",Dane!R71)</f>
        <v/>
      </c>
      <c r="Q94" s="167" t="str">
        <f>IF(Dane!S71="","",Dane!S71)</f>
        <v/>
      </c>
      <c r="R94" s="167" t="str">
        <f>IF(Dane!T71="","",Dane!T71)</f>
        <v/>
      </c>
      <c r="S94" s="167" t="str">
        <f>IF(Dane!U71="","",Dane!U71)</f>
        <v/>
      </c>
      <c r="T94" s="167" t="str">
        <f>IF(Dane!V71="","",Dane!V71)</f>
        <v/>
      </c>
      <c r="U94" s="167" t="str">
        <f>IF(Dane!W71="","",Dane!W71)</f>
        <v/>
      </c>
      <c r="V94" s="167" t="str">
        <f>IF(Dane!X71="","",Dane!X71)</f>
        <v/>
      </c>
      <c r="W94" s="167" t="str">
        <f>IF(Dane!Y71="","",Dane!Y71)</f>
        <v/>
      </c>
      <c r="X94" s="167" t="str">
        <f>IF(Dane!Z71="","",Dane!Z71)</f>
        <v/>
      </c>
      <c r="Y94" s="167" t="str">
        <f>IF(Dane!AA71="","",Dane!AA71)</f>
        <v/>
      </c>
      <c r="Z94" s="167" t="str">
        <f>IF(Dane!AB71="","",Dane!AB71)</f>
        <v/>
      </c>
      <c r="AA94" s="167" t="str">
        <f>IF(Dane!AC71="","",Dane!AC71)</f>
        <v/>
      </c>
      <c r="AB94" s="167" t="str">
        <f>IF(Dane!AD71="","",Dane!AD71)</f>
        <v/>
      </c>
      <c r="AC94" s="167" t="str">
        <f>IF(Dane!AE71="","",Dane!AE71)</f>
        <v/>
      </c>
      <c r="AD94" s="167" t="str">
        <f>IF(Dane!AF71="","",Dane!AF71)</f>
        <v/>
      </c>
      <c r="AE94" s="167" t="str">
        <f>IF(Dane!AG71="","",Dane!AG71)</f>
        <v/>
      </c>
      <c r="AF94" s="167" t="str">
        <f>IF(Dane!AH71="","",Dane!AH71)</f>
        <v/>
      </c>
      <c r="AG94" s="167" t="str">
        <f>IF(Dane!AI71="","",Dane!AI71)</f>
        <v/>
      </c>
      <c r="AH94" s="167" t="str">
        <f>IF(Dane!AJ71="","",Dane!AJ71)</f>
        <v/>
      </c>
      <c r="AI94" s="167" t="str">
        <f>IF(Dane!AK71="","",Dane!AK71)</f>
        <v/>
      </c>
      <c r="AJ94" s="167" t="str">
        <f>IF(Dane!AL71="","",Dane!AL71)</f>
        <v/>
      </c>
      <c r="AK94" s="167" t="str">
        <f>IF($C94="","",IF(H$83="","",IF(G$83="Faza inwest.",0,ROUND(SUM($G94:G94)*$E94,2))))</f>
        <v/>
      </c>
      <c r="AL94" s="167" t="str">
        <f>IF($C94="","",IF(H$83="","",IF(H$83="Faza inwest.",0,IF($C94=SUM($AK94:AK94),0,IF(SUM($G94:H94)-SUM($AK94:AK94)&lt;=SUM($G94:H94)*$E94,SUM($G94:H94)-SUM($AK94:AK94),ROUND(SUM($G94:H94)*$E94,2))))))</f>
        <v/>
      </c>
      <c r="AM94" s="167" t="str">
        <f>IF($C94="","",IF(I$83="","",IF(I$83="Faza inwest.",0,IF($C94=SUM($AK94:AL94),0,IF(SUM($G94:I94)-SUM($AK94:AL94)&lt;=SUM($G94:I94)*$E94,SUM($G94:I94)-SUM($AK94:AL94),ROUND(SUM($G94:I94)*$E94,2))))))</f>
        <v/>
      </c>
      <c r="AN94" s="167" t="str">
        <f>IF($C94="","",IF(J$83="","",IF(J$83="Faza inwest.",0,IF($C94=SUM($AK94:AM94),0,IF(SUM($G94:J94)-SUM($AK94:AM94)&lt;=SUM($G94:J94)*$E94,SUM($G94:J94)-SUM($AK94:AM94),ROUND(SUM($G94:J94)*$E94,2))))))</f>
        <v/>
      </c>
      <c r="AO94" s="167" t="str">
        <f>IF($C94="","",IF(K$83="","",IF(K$83="Faza inwest.",0,IF($C94=SUM($AK94:AN94),0,IF(SUM($G94:K94)-SUM($AK94:AN94)&lt;=SUM($G94:K94)*$E94,SUM($G94:K94)-SUM($AK94:AN94),ROUND(SUM($G94:K94)*$E94,2))))))</f>
        <v/>
      </c>
      <c r="AP94" s="167" t="str">
        <f>IF($C94="","",IF(L$83="","",IF(L$83="Faza inwest.",0,IF($C94=SUM($AK94:AO94),0,IF(SUM($G94:L94)-SUM($AK94:AO94)&lt;=SUM($G94:L94)*$E94,SUM($G94:L94)-SUM($AK94:AO94),ROUND(SUM($G94:L94)*$E94,2))))))</f>
        <v/>
      </c>
      <c r="AQ94" s="167" t="str">
        <f>IF($C94="","",IF(M$83="","",IF(M$83="Faza inwest.",0,IF($C94=SUM($AK94:AP94),0,IF(SUM($G94:M94)-SUM($AK94:AP94)&lt;=SUM($G94:M94)*$E94,SUM($G94:M94)-SUM($AK94:AP94),ROUND(SUM($G94:M94)*$E94,2))))))</f>
        <v/>
      </c>
      <c r="AR94" s="167" t="str">
        <f>IF($C94="","",IF(N$83="","",IF(N$83="Faza inwest.",0,IF($C94=SUM($AK94:AQ94),0,IF(SUM($G94:N94)-SUM($AK94:AQ94)&lt;=SUM($G94:N94)*$E94,SUM($G94:N94)-SUM($AK94:AQ94),ROUND(SUM($G94:N94)*$E94,2))))))</f>
        <v/>
      </c>
      <c r="AS94" s="167" t="str">
        <f>IF($C94="","",IF(O$83="","",IF(O$83="Faza inwest.",0,IF($C94=SUM($AK94:AR94),0,IF(SUM($G94:O94)-SUM($AK94:AR94)&lt;=SUM($G94:O94)*$E94,SUM($G94:O94)-SUM($AK94:AR94),ROUND(SUM($G94:O94)*$E94,2))))))</f>
        <v/>
      </c>
      <c r="AT94" s="167" t="str">
        <f>IF($C94="","",IF(P$83="","",IF(P$83="Faza inwest.",0,IF($C94=SUM($AK94:AS94),0,IF(SUM($G94:P94)-SUM($AK94:AS94)&lt;=SUM($G94:P94)*$E94,SUM($G94:P94)-SUM($AK94:AS94),ROUND(SUM($G94:P94)*$E94,2))))))</f>
        <v/>
      </c>
      <c r="AU94" s="167" t="str">
        <f>IF($C94="","",IF(Q$83="","",IF(Q$83="Faza inwest.",0,IF($C94=SUM($AK94:AT94),0,IF(SUM($G94:Q94)-SUM($AK94:AT94)&lt;=SUM($G94:Q94)*$E94,SUM($G94:Q94)-SUM($AK94:AT94),ROUND(SUM($G94:Q94)*$E94,2))))))</f>
        <v/>
      </c>
      <c r="AV94" s="167" t="str">
        <f>IF($C94="","",IF(R$83="","",IF(R$83="Faza inwest.",0,IF($C94=SUM($AK94:AU94),0,IF(SUM($G94:R94)-SUM($AK94:AU94)&lt;=SUM($G94:R94)*$E94,SUM($G94:R94)-SUM($AK94:AU94),ROUND(SUM($G94:R94)*$E94,2))))))</f>
        <v/>
      </c>
      <c r="AW94" s="167" t="str">
        <f>IF($C94="","",IF(S$83="","",IF(S$83="Faza inwest.",0,IF($C94=SUM($AK94:AV94),0,IF(SUM($G94:S94)-SUM($AK94:AV94)&lt;=SUM($G94:S94)*$E94,SUM($G94:S94)-SUM($AK94:AV94),ROUND(SUM($G94:S94)*$E94,2))))))</f>
        <v/>
      </c>
      <c r="AX94" s="167" t="str">
        <f>IF($C94="","",IF(T$83="","",IF(T$83="Faza inwest.",0,IF($C94=SUM($AK94:AW94),0,IF(SUM($G94:T94)-SUM($AK94:AW94)&lt;=SUM($G94:T94)*$E94,SUM($G94:T94)-SUM($AK94:AW94),ROUND(SUM($G94:T94)*$E94,2))))))</f>
        <v/>
      </c>
      <c r="AY94" s="167" t="str">
        <f>IF($C94="","",IF(U$83="","",IF(U$83="Faza inwest.",0,IF($C94=SUM($AK94:AX94),0,IF(SUM($G94:U94)-SUM($AK94:AX94)&lt;=SUM($G94:U94)*$E94,SUM($G94:U94)-SUM($AK94:AX94),ROUND(SUM($G94:U94)*$E94,2))))))</f>
        <v/>
      </c>
      <c r="AZ94" s="167" t="str">
        <f>IF($C94="","",IF(V$83="","",IF(V$83="Faza inwest.",0,IF($C94=SUM($AK94:AY94),0,IF(SUM($G94:V94)-SUM($AK94:AY94)&lt;=SUM($G94:V94)*$E94,SUM($G94:V94)-SUM($AK94:AY94),ROUND(SUM($G94:V94)*$E94,2))))))</f>
        <v/>
      </c>
      <c r="BA94" s="167" t="str">
        <f>IF($C94="","",IF(W$83="","",IF(W$83="Faza inwest.",0,IF($C94=SUM($AK94:AZ94),0,IF(SUM($G94:W94)-SUM($AK94:AZ94)&lt;=SUM($G94:W94)*$E94,SUM($G94:W94)-SUM($AK94:AZ94),ROUND(SUM($G94:W94)*$E94,2))))))</f>
        <v/>
      </c>
      <c r="BB94" s="167" t="str">
        <f>IF($C94="","",IF(X$83="","",IF(X$83="Faza inwest.",0,IF($C94=SUM($AK94:BA94),0,IF(SUM($G94:X94)-SUM($AK94:BA94)&lt;=SUM($G94:X94)*$E94,SUM($G94:X94)-SUM($AK94:BA94),ROUND(SUM($G94:X94)*$E94,2))))))</f>
        <v/>
      </c>
      <c r="BC94" s="167" t="str">
        <f>IF($C94="","",IF(Y$83="","",IF(Y$83="Faza inwest.",0,IF($C94=SUM($AK94:BB94),0,IF(SUM($G94:Y94)-SUM($AK94:BB94)&lt;=SUM($G94:Y94)*$E94,SUM($G94:Y94)-SUM($AK94:BB94),ROUND(SUM($G94:Y94)*$E94,2))))))</f>
        <v/>
      </c>
      <c r="BD94" s="167" t="str">
        <f>IF($C94="","",IF(Z$83="","",IF(Z$83="Faza inwest.",0,IF($C94=SUM($AK94:BC94),0,IF(SUM($G94:Z94)-SUM($AK94:BC94)&lt;=SUM($G94:Z94)*$E94,SUM($G94:Z94)-SUM($AK94:BC94),ROUND(SUM($G94:Z94)*$E94,2))))))</f>
        <v/>
      </c>
      <c r="BE94" s="167" t="str">
        <f>IF($C94="","",IF(AA$83="","",IF(AA$83="Faza inwest.",0,IF($C94=SUM($AK94:BD94),0,IF(SUM($G94:AA94)-SUM($AK94:BD94)&lt;=SUM($G94:AA94)*$E94,SUM($G94:AA94)-SUM($AK94:BD94),ROUND(SUM($G94:AA94)*$E94,2))))))</f>
        <v/>
      </c>
      <c r="BF94" s="167" t="str">
        <f>IF($C94="","",IF(AB$83="","",IF(AB$83="Faza inwest.",0,IF($C94=SUM($AK94:BE94),0,IF(SUM($G94:AB94)-SUM($AK94:BE94)&lt;=SUM($G94:AB94)*$E94,SUM($G94:AB94)-SUM($AK94:BE94),ROUND(SUM($G94:AB94)*$E94,2))))))</f>
        <v/>
      </c>
      <c r="BG94" s="167" t="str">
        <f>IF($C94="","",IF(AC$83="","",IF(AC$83="Faza inwest.",0,IF($C94=SUM($AK94:BF94),0,IF(SUM($G94:AC94)-SUM($AK94:BF94)&lt;=SUM($G94:AC94)*$E94,SUM($G94:AC94)-SUM($AK94:BF94),ROUND(SUM($G94:AC94)*$E94,2))))))</f>
        <v/>
      </c>
      <c r="BH94" s="167" t="str">
        <f>IF($C94="","",IF(AD$83="","",IF(AD$83="Faza inwest.",0,IF($C94=SUM($AK94:BG94),0,IF(SUM($G94:AD94)-SUM($AK94:BG94)&lt;=SUM($G94:AD94)*$E94,SUM($G94:AD94)-SUM($AK94:BG94),ROUND(SUM($G94:AD94)*$E94,2))))))</f>
        <v/>
      </c>
      <c r="BI94" s="167" t="str">
        <f>IF($C94="","",IF(AE$83="","",IF(AE$83="Faza inwest.",0,IF($C94=SUM($AK94:BH94),0,IF(SUM($G94:AE94)-SUM($AK94:BH94)&lt;=SUM($G94:AE94)*$E94,SUM($G94:AE94)-SUM($AK94:BH94),ROUND(SUM($G94:AE94)*$E94,2))))))</f>
        <v/>
      </c>
      <c r="BJ94" s="167" t="str">
        <f>IF($C94="","",IF(AF$83="","",IF(AF$83="Faza inwest.",0,IF($C94=SUM($AK94:BI94),0,IF(SUM($G94:AF94)-SUM($AK94:BI94)&lt;=SUM($G94:AF94)*$E94,SUM($G94:AF94)-SUM($AK94:BI94),ROUND(SUM($G94:AF94)*$E94,2))))))</f>
        <v/>
      </c>
      <c r="BK94" s="167" t="str">
        <f>IF($C94="","",IF(AG$83="","",IF(AG$83="Faza inwest.",0,IF($C94=SUM($AK94:BJ94),0,IF(SUM($G94:AG94)-SUM($AK94:BJ94)&lt;=SUM($G94:AG94)*$E94,SUM($G94:AG94)-SUM($AK94:BJ94),ROUND(SUM($G94:AG94)*$E94,2))))))</f>
        <v/>
      </c>
      <c r="BL94" s="167" t="str">
        <f>IF($C94="","",IF(AH$83="","",IF(AH$83="Faza inwest.",0,IF($C94=SUM($AK94:BK94),0,IF(SUM($G94:AH94)-SUM($AK94:BK94)&lt;=SUM($G94:AH94)*$E94,SUM($G94:AH94)-SUM($AK94:BK94),ROUND(SUM($G94:AH94)*$E94,2))))))</f>
        <v/>
      </c>
      <c r="BM94" s="167" t="str">
        <f>IF($C94="","",IF(AI$83="","",IF(AI$83="Faza inwest.",0,IF($C94=SUM($AK94:BL94),0,IF(SUM($G94:AI94)-SUM($AK94:BL94)&lt;=SUM($G94:AI94)*$E94,SUM($G94:AI94)-SUM($AK94:BL94),ROUND(SUM($G94:AI94)*$E94,2))))))</f>
        <v/>
      </c>
      <c r="BN94" s="167" t="str">
        <f>IF($C94="","",IF(AJ$83="","",IF(AJ$83="Faza inwest.",0,IF($C94=SUM($AK94:BM94),0,IF(SUM($G94:AJ94)-SUM($AK94:BM94)&lt;=SUM($G94:AJ94)*$E94,SUM($G94:AJ94)-SUM($AK94:BM94),ROUND(SUM($G94:AJ94)*$E94,2))))))</f>
        <v/>
      </c>
    </row>
    <row r="95" spans="1:66" s="62" customFormat="1">
      <c r="A95" s="84" t="str">
        <f>IF(Dane!C72="","",Dane!C72)</f>
        <v/>
      </c>
      <c r="B95" s="175" t="str">
        <f>IF(Dane!D72="","",Dane!D72)</f>
        <v/>
      </c>
      <c r="C95" s="176" t="str">
        <f>IF(Dane!E72="","",Dane!E72)</f>
        <v/>
      </c>
      <c r="D95" s="246" t="str">
        <f>IF(Dane!F72="","",Dane!F72)</f>
        <v/>
      </c>
      <c r="E95" s="398" t="str">
        <f>IF(Dane!G72="","",Dane!G72)</f>
        <v/>
      </c>
      <c r="F95" s="166" t="str">
        <f>IF(Dane!H72="","",Dane!H72)</f>
        <v/>
      </c>
      <c r="G95" s="167" t="str">
        <f>IF(Dane!I72="","",Dane!I72)</f>
        <v/>
      </c>
      <c r="H95" s="167" t="str">
        <f>IF(Dane!J72="","",Dane!J72)</f>
        <v/>
      </c>
      <c r="I95" s="167" t="str">
        <f>IF(Dane!K72="","",Dane!K72)</f>
        <v/>
      </c>
      <c r="J95" s="167" t="str">
        <f>IF(Dane!L72="","",Dane!L72)</f>
        <v/>
      </c>
      <c r="K95" s="167" t="str">
        <f>IF(Dane!M72="","",Dane!M72)</f>
        <v/>
      </c>
      <c r="L95" s="167" t="str">
        <f>IF(Dane!N72="","",Dane!N72)</f>
        <v/>
      </c>
      <c r="M95" s="167" t="str">
        <f>IF(Dane!O72="","",Dane!O72)</f>
        <v/>
      </c>
      <c r="N95" s="167" t="str">
        <f>IF(Dane!P72="","",Dane!P72)</f>
        <v/>
      </c>
      <c r="O95" s="167" t="str">
        <f>IF(Dane!Q72="","",Dane!Q72)</f>
        <v/>
      </c>
      <c r="P95" s="167" t="str">
        <f>IF(Dane!R72="","",Dane!R72)</f>
        <v/>
      </c>
      <c r="Q95" s="167" t="str">
        <f>IF(Dane!S72="","",Dane!S72)</f>
        <v/>
      </c>
      <c r="R95" s="167" t="str">
        <f>IF(Dane!T72="","",Dane!T72)</f>
        <v/>
      </c>
      <c r="S95" s="167" t="str">
        <f>IF(Dane!U72="","",Dane!U72)</f>
        <v/>
      </c>
      <c r="T95" s="167" t="str">
        <f>IF(Dane!V72="","",Dane!V72)</f>
        <v/>
      </c>
      <c r="U95" s="167" t="str">
        <f>IF(Dane!W72="","",Dane!W72)</f>
        <v/>
      </c>
      <c r="V95" s="167" t="str">
        <f>IF(Dane!X72="","",Dane!X72)</f>
        <v/>
      </c>
      <c r="W95" s="167" t="str">
        <f>IF(Dane!Y72="","",Dane!Y72)</f>
        <v/>
      </c>
      <c r="X95" s="167" t="str">
        <f>IF(Dane!Z72="","",Dane!Z72)</f>
        <v/>
      </c>
      <c r="Y95" s="167" t="str">
        <f>IF(Dane!AA72="","",Dane!AA72)</f>
        <v/>
      </c>
      <c r="Z95" s="167" t="str">
        <f>IF(Dane!AB72="","",Dane!AB72)</f>
        <v/>
      </c>
      <c r="AA95" s="167" t="str">
        <f>IF(Dane!AC72="","",Dane!AC72)</f>
        <v/>
      </c>
      <c r="AB95" s="167" t="str">
        <f>IF(Dane!AD72="","",Dane!AD72)</f>
        <v/>
      </c>
      <c r="AC95" s="167" t="str">
        <f>IF(Dane!AE72="","",Dane!AE72)</f>
        <v/>
      </c>
      <c r="AD95" s="167" t="str">
        <f>IF(Dane!AF72="","",Dane!AF72)</f>
        <v/>
      </c>
      <c r="AE95" s="167" t="str">
        <f>IF(Dane!AG72="","",Dane!AG72)</f>
        <v/>
      </c>
      <c r="AF95" s="167" t="str">
        <f>IF(Dane!AH72="","",Dane!AH72)</f>
        <v/>
      </c>
      <c r="AG95" s="167" t="str">
        <f>IF(Dane!AI72="","",Dane!AI72)</f>
        <v/>
      </c>
      <c r="AH95" s="167" t="str">
        <f>IF(Dane!AJ72="","",Dane!AJ72)</f>
        <v/>
      </c>
      <c r="AI95" s="167" t="str">
        <f>IF(Dane!AK72="","",Dane!AK72)</f>
        <v/>
      </c>
      <c r="AJ95" s="167" t="str">
        <f>IF(Dane!AL72="","",Dane!AL72)</f>
        <v/>
      </c>
      <c r="AK95" s="167" t="str">
        <f>IF($C95="","",IF(H$83="","",IF(G$83="Faza inwest.",0,ROUND(SUM($G95:G95)*$E95,2))))</f>
        <v/>
      </c>
      <c r="AL95" s="167" t="str">
        <f>IF($C95="","",IF(H$83="","",IF(H$83="Faza inwest.",0,IF($C95=SUM($AK95:AK95),0,IF(SUM($G95:H95)-SUM($AK95:AK95)&lt;=SUM($G95:H95)*$E95,SUM($G95:H95)-SUM($AK95:AK95),ROUND(SUM($G95:H95)*$E95,2))))))</f>
        <v/>
      </c>
      <c r="AM95" s="167" t="str">
        <f>IF($C95="","",IF(I$83="","",IF(I$83="Faza inwest.",0,IF($C95=SUM($AK95:AL95),0,IF(SUM($G95:I95)-SUM($AK95:AL95)&lt;=SUM($G95:I95)*$E95,SUM($G95:I95)-SUM($AK95:AL95),ROUND(SUM($G95:I95)*$E95,2))))))</f>
        <v/>
      </c>
      <c r="AN95" s="167" t="str">
        <f>IF($C95="","",IF(J$83="","",IF(J$83="Faza inwest.",0,IF($C95=SUM($AK95:AM95),0,IF(SUM($G95:J95)-SUM($AK95:AM95)&lt;=SUM($G95:J95)*$E95,SUM($G95:J95)-SUM($AK95:AM95),ROUND(SUM($G95:J95)*$E95,2))))))</f>
        <v/>
      </c>
      <c r="AO95" s="167" t="str">
        <f>IF($C95="","",IF(K$83="","",IF(K$83="Faza inwest.",0,IF($C95=SUM($AK95:AN95),0,IF(SUM($G95:K95)-SUM($AK95:AN95)&lt;=SUM($G95:K95)*$E95,SUM($G95:K95)-SUM($AK95:AN95),ROUND(SUM($G95:K95)*$E95,2))))))</f>
        <v/>
      </c>
      <c r="AP95" s="167" t="str">
        <f>IF($C95="","",IF(L$83="","",IF(L$83="Faza inwest.",0,IF($C95=SUM($AK95:AO95),0,IF(SUM($G95:L95)-SUM($AK95:AO95)&lt;=SUM($G95:L95)*$E95,SUM($G95:L95)-SUM($AK95:AO95),ROUND(SUM($G95:L95)*$E95,2))))))</f>
        <v/>
      </c>
      <c r="AQ95" s="167" t="str">
        <f>IF($C95="","",IF(M$83="","",IF(M$83="Faza inwest.",0,IF($C95=SUM($AK95:AP95),0,IF(SUM($G95:M95)-SUM($AK95:AP95)&lt;=SUM($G95:M95)*$E95,SUM($G95:M95)-SUM($AK95:AP95),ROUND(SUM($G95:M95)*$E95,2))))))</f>
        <v/>
      </c>
      <c r="AR95" s="167" t="str">
        <f>IF($C95="","",IF(N$83="","",IF(N$83="Faza inwest.",0,IF($C95=SUM($AK95:AQ95),0,IF(SUM($G95:N95)-SUM($AK95:AQ95)&lt;=SUM($G95:N95)*$E95,SUM($G95:N95)-SUM($AK95:AQ95),ROUND(SUM($G95:N95)*$E95,2))))))</f>
        <v/>
      </c>
      <c r="AS95" s="167" t="str">
        <f>IF($C95="","",IF(O$83="","",IF(O$83="Faza inwest.",0,IF($C95=SUM($AK95:AR95),0,IF(SUM($G95:O95)-SUM($AK95:AR95)&lt;=SUM($G95:O95)*$E95,SUM($G95:O95)-SUM($AK95:AR95),ROUND(SUM($G95:O95)*$E95,2))))))</f>
        <v/>
      </c>
      <c r="AT95" s="167" t="str">
        <f>IF($C95="","",IF(P$83="","",IF(P$83="Faza inwest.",0,IF($C95=SUM($AK95:AS95),0,IF(SUM($G95:P95)-SUM($AK95:AS95)&lt;=SUM($G95:P95)*$E95,SUM($G95:P95)-SUM($AK95:AS95),ROUND(SUM($G95:P95)*$E95,2))))))</f>
        <v/>
      </c>
      <c r="AU95" s="167" t="str">
        <f>IF($C95="","",IF(Q$83="","",IF(Q$83="Faza inwest.",0,IF($C95=SUM($AK95:AT95),0,IF(SUM($G95:Q95)-SUM($AK95:AT95)&lt;=SUM($G95:Q95)*$E95,SUM($G95:Q95)-SUM($AK95:AT95),ROUND(SUM($G95:Q95)*$E95,2))))))</f>
        <v/>
      </c>
      <c r="AV95" s="167" t="str">
        <f>IF($C95="","",IF(R$83="","",IF(R$83="Faza inwest.",0,IF($C95=SUM($AK95:AU95),0,IF(SUM($G95:R95)-SUM($AK95:AU95)&lt;=SUM($G95:R95)*$E95,SUM($G95:R95)-SUM($AK95:AU95),ROUND(SUM($G95:R95)*$E95,2))))))</f>
        <v/>
      </c>
      <c r="AW95" s="167" t="str">
        <f>IF($C95="","",IF(S$83="","",IF(S$83="Faza inwest.",0,IF($C95=SUM($AK95:AV95),0,IF(SUM($G95:S95)-SUM($AK95:AV95)&lt;=SUM($G95:S95)*$E95,SUM($G95:S95)-SUM($AK95:AV95),ROUND(SUM($G95:S95)*$E95,2))))))</f>
        <v/>
      </c>
      <c r="AX95" s="167" t="str">
        <f>IF($C95="","",IF(T$83="","",IF(T$83="Faza inwest.",0,IF($C95=SUM($AK95:AW95),0,IF(SUM($G95:T95)-SUM($AK95:AW95)&lt;=SUM($G95:T95)*$E95,SUM($G95:T95)-SUM($AK95:AW95),ROUND(SUM($G95:T95)*$E95,2))))))</f>
        <v/>
      </c>
      <c r="AY95" s="167" t="str">
        <f>IF($C95="","",IF(U$83="","",IF(U$83="Faza inwest.",0,IF($C95=SUM($AK95:AX95),0,IF(SUM($G95:U95)-SUM($AK95:AX95)&lt;=SUM($G95:U95)*$E95,SUM($G95:U95)-SUM($AK95:AX95),ROUND(SUM($G95:U95)*$E95,2))))))</f>
        <v/>
      </c>
      <c r="AZ95" s="167" t="str">
        <f>IF($C95="","",IF(V$83="","",IF(V$83="Faza inwest.",0,IF($C95=SUM($AK95:AY95),0,IF(SUM($G95:V95)-SUM($AK95:AY95)&lt;=SUM($G95:V95)*$E95,SUM($G95:V95)-SUM($AK95:AY95),ROUND(SUM($G95:V95)*$E95,2))))))</f>
        <v/>
      </c>
      <c r="BA95" s="167" t="str">
        <f>IF($C95="","",IF(W$83="","",IF(W$83="Faza inwest.",0,IF($C95=SUM($AK95:AZ95),0,IF(SUM($G95:W95)-SUM($AK95:AZ95)&lt;=SUM($G95:W95)*$E95,SUM($G95:W95)-SUM($AK95:AZ95),ROUND(SUM($G95:W95)*$E95,2))))))</f>
        <v/>
      </c>
      <c r="BB95" s="167" t="str">
        <f>IF($C95="","",IF(X$83="","",IF(X$83="Faza inwest.",0,IF($C95=SUM($AK95:BA95),0,IF(SUM($G95:X95)-SUM($AK95:BA95)&lt;=SUM($G95:X95)*$E95,SUM($G95:X95)-SUM($AK95:BA95),ROUND(SUM($G95:X95)*$E95,2))))))</f>
        <v/>
      </c>
      <c r="BC95" s="167" t="str">
        <f>IF($C95="","",IF(Y$83="","",IF(Y$83="Faza inwest.",0,IF($C95=SUM($AK95:BB95),0,IF(SUM($G95:Y95)-SUM($AK95:BB95)&lt;=SUM($G95:Y95)*$E95,SUM($G95:Y95)-SUM($AK95:BB95),ROUND(SUM($G95:Y95)*$E95,2))))))</f>
        <v/>
      </c>
      <c r="BD95" s="167" t="str">
        <f>IF($C95="","",IF(Z$83="","",IF(Z$83="Faza inwest.",0,IF($C95=SUM($AK95:BC95),0,IF(SUM($G95:Z95)-SUM($AK95:BC95)&lt;=SUM($G95:Z95)*$E95,SUM($G95:Z95)-SUM($AK95:BC95),ROUND(SUM($G95:Z95)*$E95,2))))))</f>
        <v/>
      </c>
      <c r="BE95" s="167" t="str">
        <f>IF($C95="","",IF(AA$83="","",IF(AA$83="Faza inwest.",0,IF($C95=SUM($AK95:BD95),0,IF(SUM($G95:AA95)-SUM($AK95:BD95)&lt;=SUM($G95:AA95)*$E95,SUM($G95:AA95)-SUM($AK95:BD95),ROUND(SUM($G95:AA95)*$E95,2))))))</f>
        <v/>
      </c>
      <c r="BF95" s="167" t="str">
        <f>IF($C95="","",IF(AB$83="","",IF(AB$83="Faza inwest.",0,IF($C95=SUM($AK95:BE95),0,IF(SUM($G95:AB95)-SUM($AK95:BE95)&lt;=SUM($G95:AB95)*$E95,SUM($G95:AB95)-SUM($AK95:BE95),ROUND(SUM($G95:AB95)*$E95,2))))))</f>
        <v/>
      </c>
      <c r="BG95" s="167" t="str">
        <f>IF($C95="","",IF(AC$83="","",IF(AC$83="Faza inwest.",0,IF($C95=SUM($AK95:BF95),0,IF(SUM($G95:AC95)-SUM($AK95:BF95)&lt;=SUM($G95:AC95)*$E95,SUM($G95:AC95)-SUM($AK95:BF95),ROUND(SUM($G95:AC95)*$E95,2))))))</f>
        <v/>
      </c>
      <c r="BH95" s="167" t="str">
        <f>IF($C95="","",IF(AD$83="","",IF(AD$83="Faza inwest.",0,IF($C95=SUM($AK95:BG95),0,IF(SUM($G95:AD95)-SUM($AK95:BG95)&lt;=SUM($G95:AD95)*$E95,SUM($G95:AD95)-SUM($AK95:BG95),ROUND(SUM($G95:AD95)*$E95,2))))))</f>
        <v/>
      </c>
      <c r="BI95" s="167" t="str">
        <f>IF($C95="","",IF(AE$83="","",IF(AE$83="Faza inwest.",0,IF($C95=SUM($AK95:BH95),0,IF(SUM($G95:AE95)-SUM($AK95:BH95)&lt;=SUM($G95:AE95)*$E95,SUM($G95:AE95)-SUM($AK95:BH95),ROUND(SUM($G95:AE95)*$E95,2))))))</f>
        <v/>
      </c>
      <c r="BJ95" s="167" t="str">
        <f>IF($C95="","",IF(AF$83="","",IF(AF$83="Faza inwest.",0,IF($C95=SUM($AK95:BI95),0,IF(SUM($G95:AF95)-SUM($AK95:BI95)&lt;=SUM($G95:AF95)*$E95,SUM($G95:AF95)-SUM($AK95:BI95),ROUND(SUM($G95:AF95)*$E95,2))))))</f>
        <v/>
      </c>
      <c r="BK95" s="167" t="str">
        <f>IF($C95="","",IF(AG$83="","",IF(AG$83="Faza inwest.",0,IF($C95=SUM($AK95:BJ95),0,IF(SUM($G95:AG95)-SUM($AK95:BJ95)&lt;=SUM($G95:AG95)*$E95,SUM($G95:AG95)-SUM($AK95:BJ95),ROUND(SUM($G95:AG95)*$E95,2))))))</f>
        <v/>
      </c>
      <c r="BL95" s="167" t="str">
        <f>IF($C95="","",IF(AH$83="","",IF(AH$83="Faza inwest.",0,IF($C95=SUM($AK95:BK95),0,IF(SUM($G95:AH95)-SUM($AK95:BK95)&lt;=SUM($G95:AH95)*$E95,SUM($G95:AH95)-SUM($AK95:BK95),ROUND(SUM($G95:AH95)*$E95,2))))))</f>
        <v/>
      </c>
      <c r="BM95" s="167" t="str">
        <f>IF($C95="","",IF(AI$83="","",IF(AI$83="Faza inwest.",0,IF($C95=SUM($AK95:BL95),0,IF(SUM($G95:AI95)-SUM($AK95:BL95)&lt;=SUM($G95:AI95)*$E95,SUM($G95:AI95)-SUM($AK95:BL95),ROUND(SUM($G95:AI95)*$E95,2))))))</f>
        <v/>
      </c>
      <c r="BN95" s="167" t="str">
        <f>IF($C95="","",IF(AJ$83="","",IF(AJ$83="Faza inwest.",0,IF($C95=SUM($AK95:BM95),0,IF(SUM($G95:AJ95)-SUM($AK95:BM95)&lt;=SUM($G95:AJ95)*$E95,SUM($G95:AJ95)-SUM($AK95:BM95),ROUND(SUM($G95:AJ95)*$E95,2))))))</f>
        <v/>
      </c>
    </row>
    <row r="96" spans="1:66" s="62" customFormat="1">
      <c r="A96" s="84" t="str">
        <f>IF(Dane!C73="","",Dane!C73)</f>
        <v/>
      </c>
      <c r="B96" s="175" t="str">
        <f>IF(Dane!D73="","",Dane!D73)</f>
        <v/>
      </c>
      <c r="C96" s="176" t="str">
        <f>IF(Dane!E73="","",Dane!E73)</f>
        <v/>
      </c>
      <c r="D96" s="246" t="str">
        <f>IF(Dane!F73="","",Dane!F73)</f>
        <v/>
      </c>
      <c r="E96" s="398" t="str">
        <f>IF(Dane!G73="","",Dane!G73)</f>
        <v/>
      </c>
      <c r="F96" s="166" t="str">
        <f>IF(Dane!H73="","",Dane!H73)</f>
        <v/>
      </c>
      <c r="G96" s="167" t="str">
        <f>IF(Dane!I73="","",Dane!I73)</f>
        <v/>
      </c>
      <c r="H96" s="167" t="str">
        <f>IF(Dane!J73="","",Dane!J73)</f>
        <v/>
      </c>
      <c r="I96" s="167" t="str">
        <f>IF(Dane!K73="","",Dane!K73)</f>
        <v/>
      </c>
      <c r="J96" s="167" t="str">
        <f>IF(Dane!L73="","",Dane!L73)</f>
        <v/>
      </c>
      <c r="K96" s="167" t="str">
        <f>IF(Dane!M73="","",Dane!M73)</f>
        <v/>
      </c>
      <c r="L96" s="167" t="str">
        <f>IF(Dane!N73="","",Dane!N73)</f>
        <v/>
      </c>
      <c r="M96" s="167" t="str">
        <f>IF(Dane!O73="","",Dane!O73)</f>
        <v/>
      </c>
      <c r="N96" s="167" t="str">
        <f>IF(Dane!P73="","",Dane!P73)</f>
        <v/>
      </c>
      <c r="O96" s="167" t="str">
        <f>IF(Dane!Q73="","",Dane!Q73)</f>
        <v/>
      </c>
      <c r="P96" s="167" t="str">
        <f>IF(Dane!R73="","",Dane!R73)</f>
        <v/>
      </c>
      <c r="Q96" s="167" t="str">
        <f>IF(Dane!S73="","",Dane!S73)</f>
        <v/>
      </c>
      <c r="R96" s="167" t="str">
        <f>IF(Dane!T73="","",Dane!T73)</f>
        <v/>
      </c>
      <c r="S96" s="167" t="str">
        <f>IF(Dane!U73="","",Dane!U73)</f>
        <v/>
      </c>
      <c r="T96" s="167" t="str">
        <f>IF(Dane!V73="","",Dane!V73)</f>
        <v/>
      </c>
      <c r="U96" s="167" t="str">
        <f>IF(Dane!W73="","",Dane!W73)</f>
        <v/>
      </c>
      <c r="V96" s="167" t="str">
        <f>IF(Dane!X73="","",Dane!X73)</f>
        <v/>
      </c>
      <c r="W96" s="167" t="str">
        <f>IF(Dane!Y73="","",Dane!Y73)</f>
        <v/>
      </c>
      <c r="X96" s="167" t="str">
        <f>IF(Dane!Z73="","",Dane!Z73)</f>
        <v/>
      </c>
      <c r="Y96" s="167" t="str">
        <f>IF(Dane!AA73="","",Dane!AA73)</f>
        <v/>
      </c>
      <c r="Z96" s="167" t="str">
        <f>IF(Dane!AB73="","",Dane!AB73)</f>
        <v/>
      </c>
      <c r="AA96" s="167" t="str">
        <f>IF(Dane!AC73="","",Dane!AC73)</f>
        <v/>
      </c>
      <c r="AB96" s="167" t="str">
        <f>IF(Dane!AD73="","",Dane!AD73)</f>
        <v/>
      </c>
      <c r="AC96" s="167" t="str">
        <f>IF(Dane!AE73="","",Dane!AE73)</f>
        <v/>
      </c>
      <c r="AD96" s="167" t="str">
        <f>IF(Dane!AF73="","",Dane!AF73)</f>
        <v/>
      </c>
      <c r="AE96" s="167" t="str">
        <f>IF(Dane!AG73="","",Dane!AG73)</f>
        <v/>
      </c>
      <c r="AF96" s="167" t="str">
        <f>IF(Dane!AH73="","",Dane!AH73)</f>
        <v/>
      </c>
      <c r="AG96" s="167" t="str">
        <f>IF(Dane!AI73="","",Dane!AI73)</f>
        <v/>
      </c>
      <c r="AH96" s="167" t="str">
        <f>IF(Dane!AJ73="","",Dane!AJ73)</f>
        <v/>
      </c>
      <c r="AI96" s="167" t="str">
        <f>IF(Dane!AK73="","",Dane!AK73)</f>
        <v/>
      </c>
      <c r="AJ96" s="167" t="str">
        <f>IF(Dane!AL73="","",Dane!AL73)</f>
        <v/>
      </c>
      <c r="AK96" s="167" t="str">
        <f>IF($C96="","",IF(H$83="","",IF(G$83="Faza inwest.",0,ROUND(SUM($G96:G96)*$E96,2))))</f>
        <v/>
      </c>
      <c r="AL96" s="167" t="str">
        <f>IF($C96="","",IF(H$83="","",IF(H$83="Faza inwest.",0,IF($C96=SUM($AK96:AK96),0,IF(SUM($G96:H96)-SUM($AK96:AK96)&lt;=SUM($G96:H96)*$E96,SUM($G96:H96)-SUM($AK96:AK96),ROUND(SUM($G96:H96)*$E96,2))))))</f>
        <v/>
      </c>
      <c r="AM96" s="167" t="str">
        <f>IF($C96="","",IF(I$83="","",IF(I$83="Faza inwest.",0,IF($C96=SUM($AK96:AL96),0,IF(SUM($G96:I96)-SUM($AK96:AL96)&lt;=SUM($G96:I96)*$E96,SUM($G96:I96)-SUM($AK96:AL96),ROUND(SUM($G96:I96)*$E96,2))))))</f>
        <v/>
      </c>
      <c r="AN96" s="167" t="str">
        <f>IF($C96="","",IF(J$83="","",IF(J$83="Faza inwest.",0,IF($C96=SUM($AK96:AM96),0,IF(SUM($G96:J96)-SUM($AK96:AM96)&lt;=SUM($G96:J96)*$E96,SUM($G96:J96)-SUM($AK96:AM96),ROUND(SUM($G96:J96)*$E96,2))))))</f>
        <v/>
      </c>
      <c r="AO96" s="167" t="str">
        <f>IF($C96="","",IF(K$83="","",IF(K$83="Faza inwest.",0,IF($C96=SUM($AK96:AN96),0,IF(SUM($G96:K96)-SUM($AK96:AN96)&lt;=SUM($G96:K96)*$E96,SUM($G96:K96)-SUM($AK96:AN96),ROUND(SUM($G96:K96)*$E96,2))))))</f>
        <v/>
      </c>
      <c r="AP96" s="167" t="str">
        <f>IF($C96="","",IF(L$83="","",IF(L$83="Faza inwest.",0,IF($C96=SUM($AK96:AO96),0,IF(SUM($G96:L96)-SUM($AK96:AO96)&lt;=SUM($G96:L96)*$E96,SUM($G96:L96)-SUM($AK96:AO96),ROUND(SUM($G96:L96)*$E96,2))))))</f>
        <v/>
      </c>
      <c r="AQ96" s="167" t="str">
        <f>IF($C96="","",IF(M$83="","",IF(M$83="Faza inwest.",0,IF($C96=SUM($AK96:AP96),0,IF(SUM($G96:M96)-SUM($AK96:AP96)&lt;=SUM($G96:M96)*$E96,SUM($G96:M96)-SUM($AK96:AP96),ROUND(SUM($G96:M96)*$E96,2))))))</f>
        <v/>
      </c>
      <c r="AR96" s="167" t="str">
        <f>IF($C96="","",IF(N$83="","",IF(N$83="Faza inwest.",0,IF($C96=SUM($AK96:AQ96),0,IF(SUM($G96:N96)-SUM($AK96:AQ96)&lt;=SUM($G96:N96)*$E96,SUM($G96:N96)-SUM($AK96:AQ96),ROUND(SUM($G96:N96)*$E96,2))))))</f>
        <v/>
      </c>
      <c r="AS96" s="167" t="str">
        <f>IF($C96="","",IF(O$83="","",IF(O$83="Faza inwest.",0,IF($C96=SUM($AK96:AR96),0,IF(SUM($G96:O96)-SUM($AK96:AR96)&lt;=SUM($G96:O96)*$E96,SUM($G96:O96)-SUM($AK96:AR96),ROUND(SUM($G96:O96)*$E96,2))))))</f>
        <v/>
      </c>
      <c r="AT96" s="167" t="str">
        <f>IF($C96="","",IF(P$83="","",IF(P$83="Faza inwest.",0,IF($C96=SUM($AK96:AS96),0,IF(SUM($G96:P96)-SUM($AK96:AS96)&lt;=SUM($G96:P96)*$E96,SUM($G96:P96)-SUM($AK96:AS96),ROUND(SUM($G96:P96)*$E96,2))))))</f>
        <v/>
      </c>
      <c r="AU96" s="167" t="str">
        <f>IF($C96="","",IF(Q$83="","",IF(Q$83="Faza inwest.",0,IF($C96=SUM($AK96:AT96),0,IF(SUM($G96:Q96)-SUM($AK96:AT96)&lt;=SUM($G96:Q96)*$E96,SUM($G96:Q96)-SUM($AK96:AT96),ROUND(SUM($G96:Q96)*$E96,2))))))</f>
        <v/>
      </c>
      <c r="AV96" s="167" t="str">
        <f>IF($C96="","",IF(R$83="","",IF(R$83="Faza inwest.",0,IF($C96=SUM($AK96:AU96),0,IF(SUM($G96:R96)-SUM($AK96:AU96)&lt;=SUM($G96:R96)*$E96,SUM($G96:R96)-SUM($AK96:AU96),ROUND(SUM($G96:R96)*$E96,2))))))</f>
        <v/>
      </c>
      <c r="AW96" s="167" t="str">
        <f>IF($C96="","",IF(S$83="","",IF(S$83="Faza inwest.",0,IF($C96=SUM($AK96:AV96),0,IF(SUM($G96:S96)-SUM($AK96:AV96)&lt;=SUM($G96:S96)*$E96,SUM($G96:S96)-SUM($AK96:AV96),ROUND(SUM($G96:S96)*$E96,2))))))</f>
        <v/>
      </c>
      <c r="AX96" s="167" t="str">
        <f>IF($C96="","",IF(T$83="","",IF(T$83="Faza inwest.",0,IF($C96=SUM($AK96:AW96),0,IF(SUM($G96:T96)-SUM($AK96:AW96)&lt;=SUM($G96:T96)*$E96,SUM($G96:T96)-SUM($AK96:AW96),ROUND(SUM($G96:T96)*$E96,2))))))</f>
        <v/>
      </c>
      <c r="AY96" s="167" t="str">
        <f>IF($C96="","",IF(U$83="","",IF(U$83="Faza inwest.",0,IF($C96=SUM($AK96:AX96),0,IF(SUM($G96:U96)-SUM($AK96:AX96)&lt;=SUM($G96:U96)*$E96,SUM($G96:U96)-SUM($AK96:AX96),ROUND(SUM($G96:U96)*$E96,2))))))</f>
        <v/>
      </c>
      <c r="AZ96" s="167" t="str">
        <f>IF($C96="","",IF(V$83="","",IF(V$83="Faza inwest.",0,IF($C96=SUM($AK96:AY96),0,IF(SUM($G96:V96)-SUM($AK96:AY96)&lt;=SUM($G96:V96)*$E96,SUM($G96:V96)-SUM($AK96:AY96),ROUND(SUM($G96:V96)*$E96,2))))))</f>
        <v/>
      </c>
      <c r="BA96" s="167" t="str">
        <f>IF($C96="","",IF(W$83="","",IF(W$83="Faza inwest.",0,IF($C96=SUM($AK96:AZ96),0,IF(SUM($G96:W96)-SUM($AK96:AZ96)&lt;=SUM($G96:W96)*$E96,SUM($G96:W96)-SUM($AK96:AZ96),ROUND(SUM($G96:W96)*$E96,2))))))</f>
        <v/>
      </c>
      <c r="BB96" s="167" t="str">
        <f>IF($C96="","",IF(X$83="","",IF(X$83="Faza inwest.",0,IF($C96=SUM($AK96:BA96),0,IF(SUM($G96:X96)-SUM($AK96:BA96)&lt;=SUM($G96:X96)*$E96,SUM($G96:X96)-SUM($AK96:BA96),ROUND(SUM($G96:X96)*$E96,2))))))</f>
        <v/>
      </c>
      <c r="BC96" s="167" t="str">
        <f>IF($C96="","",IF(Y$83="","",IF(Y$83="Faza inwest.",0,IF($C96=SUM($AK96:BB96),0,IF(SUM($G96:Y96)-SUM($AK96:BB96)&lt;=SUM($G96:Y96)*$E96,SUM($G96:Y96)-SUM($AK96:BB96),ROUND(SUM($G96:Y96)*$E96,2))))))</f>
        <v/>
      </c>
      <c r="BD96" s="167" t="str">
        <f>IF($C96="","",IF(Z$83="","",IF(Z$83="Faza inwest.",0,IF($C96=SUM($AK96:BC96),0,IF(SUM($G96:Z96)-SUM($AK96:BC96)&lt;=SUM($G96:Z96)*$E96,SUM($G96:Z96)-SUM($AK96:BC96),ROUND(SUM($G96:Z96)*$E96,2))))))</f>
        <v/>
      </c>
      <c r="BE96" s="167" t="str">
        <f>IF($C96="","",IF(AA$83="","",IF(AA$83="Faza inwest.",0,IF($C96=SUM($AK96:BD96),0,IF(SUM($G96:AA96)-SUM($AK96:BD96)&lt;=SUM($G96:AA96)*$E96,SUM($G96:AA96)-SUM($AK96:BD96),ROUND(SUM($G96:AA96)*$E96,2))))))</f>
        <v/>
      </c>
      <c r="BF96" s="167" t="str">
        <f>IF($C96="","",IF(AB$83="","",IF(AB$83="Faza inwest.",0,IF($C96=SUM($AK96:BE96),0,IF(SUM($G96:AB96)-SUM($AK96:BE96)&lt;=SUM($G96:AB96)*$E96,SUM($G96:AB96)-SUM($AK96:BE96),ROUND(SUM($G96:AB96)*$E96,2))))))</f>
        <v/>
      </c>
      <c r="BG96" s="167" t="str">
        <f>IF($C96="","",IF(AC$83="","",IF(AC$83="Faza inwest.",0,IF($C96=SUM($AK96:BF96),0,IF(SUM($G96:AC96)-SUM($AK96:BF96)&lt;=SUM($G96:AC96)*$E96,SUM($G96:AC96)-SUM($AK96:BF96),ROUND(SUM($G96:AC96)*$E96,2))))))</f>
        <v/>
      </c>
      <c r="BH96" s="167" t="str">
        <f>IF($C96="","",IF(AD$83="","",IF(AD$83="Faza inwest.",0,IF($C96=SUM($AK96:BG96),0,IF(SUM($G96:AD96)-SUM($AK96:BG96)&lt;=SUM($G96:AD96)*$E96,SUM($G96:AD96)-SUM($AK96:BG96),ROUND(SUM($G96:AD96)*$E96,2))))))</f>
        <v/>
      </c>
      <c r="BI96" s="167" t="str">
        <f>IF($C96="","",IF(AE$83="","",IF(AE$83="Faza inwest.",0,IF($C96=SUM($AK96:BH96),0,IF(SUM($G96:AE96)-SUM($AK96:BH96)&lt;=SUM($G96:AE96)*$E96,SUM($G96:AE96)-SUM($AK96:BH96),ROUND(SUM($G96:AE96)*$E96,2))))))</f>
        <v/>
      </c>
      <c r="BJ96" s="167" t="str">
        <f>IF($C96="","",IF(AF$83="","",IF(AF$83="Faza inwest.",0,IF($C96=SUM($AK96:BI96),0,IF(SUM($G96:AF96)-SUM($AK96:BI96)&lt;=SUM($G96:AF96)*$E96,SUM($G96:AF96)-SUM($AK96:BI96),ROUND(SUM($G96:AF96)*$E96,2))))))</f>
        <v/>
      </c>
      <c r="BK96" s="167" t="str">
        <f>IF($C96="","",IF(AG$83="","",IF(AG$83="Faza inwest.",0,IF($C96=SUM($AK96:BJ96),0,IF(SUM($G96:AG96)-SUM($AK96:BJ96)&lt;=SUM($G96:AG96)*$E96,SUM($G96:AG96)-SUM($AK96:BJ96),ROUND(SUM($G96:AG96)*$E96,2))))))</f>
        <v/>
      </c>
      <c r="BL96" s="167" t="str">
        <f>IF($C96="","",IF(AH$83="","",IF(AH$83="Faza inwest.",0,IF($C96=SUM($AK96:BK96),0,IF(SUM($G96:AH96)-SUM($AK96:BK96)&lt;=SUM($G96:AH96)*$E96,SUM($G96:AH96)-SUM($AK96:BK96),ROUND(SUM($G96:AH96)*$E96,2))))))</f>
        <v/>
      </c>
      <c r="BM96" s="167" t="str">
        <f>IF($C96="","",IF(AI$83="","",IF(AI$83="Faza inwest.",0,IF($C96=SUM($AK96:BL96),0,IF(SUM($G96:AI96)-SUM($AK96:BL96)&lt;=SUM($G96:AI96)*$E96,SUM($G96:AI96)-SUM($AK96:BL96),ROUND(SUM($G96:AI96)*$E96,2))))))</f>
        <v/>
      </c>
      <c r="BN96" s="167" t="str">
        <f>IF($C96="","",IF(AJ$83="","",IF(AJ$83="Faza inwest.",0,IF($C96=SUM($AK96:BM96),0,IF(SUM($G96:AJ96)-SUM($AK96:BM96)&lt;=SUM($G96:AJ96)*$E96,SUM($G96:AJ96)-SUM($AK96:BM96),ROUND(SUM($G96:AJ96)*$E96,2))))))</f>
        <v/>
      </c>
    </row>
    <row r="97" spans="1:66" s="62" customFormat="1">
      <c r="A97" s="84" t="str">
        <f>IF(Dane!C74="","",Dane!C74)</f>
        <v/>
      </c>
      <c r="B97" s="175" t="str">
        <f>IF(Dane!D74="","",Dane!D74)</f>
        <v/>
      </c>
      <c r="C97" s="176" t="str">
        <f>IF(Dane!E74="","",Dane!E74)</f>
        <v/>
      </c>
      <c r="D97" s="246" t="str">
        <f>IF(Dane!F74="","",Dane!F74)</f>
        <v/>
      </c>
      <c r="E97" s="398" t="str">
        <f>IF(Dane!G74="","",Dane!G74)</f>
        <v/>
      </c>
      <c r="F97" s="166" t="str">
        <f>IF(Dane!H74="","",Dane!H74)</f>
        <v/>
      </c>
      <c r="G97" s="167" t="str">
        <f>IF(Dane!I74="","",Dane!I74)</f>
        <v/>
      </c>
      <c r="H97" s="167" t="str">
        <f>IF(Dane!J74="","",Dane!J74)</f>
        <v/>
      </c>
      <c r="I97" s="167" t="str">
        <f>IF(Dane!K74="","",Dane!K74)</f>
        <v/>
      </c>
      <c r="J97" s="167" t="str">
        <f>IF(Dane!L74="","",Dane!L74)</f>
        <v/>
      </c>
      <c r="K97" s="167" t="str">
        <f>IF(Dane!M74="","",Dane!M74)</f>
        <v/>
      </c>
      <c r="L97" s="167" t="str">
        <f>IF(Dane!N74="","",Dane!N74)</f>
        <v/>
      </c>
      <c r="M97" s="167" t="str">
        <f>IF(Dane!O74="","",Dane!O74)</f>
        <v/>
      </c>
      <c r="N97" s="167" t="str">
        <f>IF(Dane!P74="","",Dane!P74)</f>
        <v/>
      </c>
      <c r="O97" s="167" t="str">
        <f>IF(Dane!Q74="","",Dane!Q74)</f>
        <v/>
      </c>
      <c r="P97" s="167" t="str">
        <f>IF(Dane!R74="","",Dane!R74)</f>
        <v/>
      </c>
      <c r="Q97" s="167" t="str">
        <f>IF(Dane!S74="","",Dane!S74)</f>
        <v/>
      </c>
      <c r="R97" s="167" t="str">
        <f>IF(Dane!T74="","",Dane!T74)</f>
        <v/>
      </c>
      <c r="S97" s="167" t="str">
        <f>IF(Dane!U74="","",Dane!U74)</f>
        <v/>
      </c>
      <c r="T97" s="167" t="str">
        <f>IF(Dane!V74="","",Dane!V74)</f>
        <v/>
      </c>
      <c r="U97" s="167" t="str">
        <f>IF(Dane!W74="","",Dane!W74)</f>
        <v/>
      </c>
      <c r="V97" s="167" t="str">
        <f>IF(Dane!X74="","",Dane!X74)</f>
        <v/>
      </c>
      <c r="W97" s="167" t="str">
        <f>IF(Dane!Y74="","",Dane!Y74)</f>
        <v/>
      </c>
      <c r="X97" s="167" t="str">
        <f>IF(Dane!Z74="","",Dane!Z74)</f>
        <v/>
      </c>
      <c r="Y97" s="167" t="str">
        <f>IF(Dane!AA74="","",Dane!AA74)</f>
        <v/>
      </c>
      <c r="Z97" s="167" t="str">
        <f>IF(Dane!AB74="","",Dane!AB74)</f>
        <v/>
      </c>
      <c r="AA97" s="167" t="str">
        <f>IF(Dane!AC74="","",Dane!AC74)</f>
        <v/>
      </c>
      <c r="AB97" s="167" t="str">
        <f>IF(Dane!AD74="","",Dane!AD74)</f>
        <v/>
      </c>
      <c r="AC97" s="167" t="str">
        <f>IF(Dane!AE74="","",Dane!AE74)</f>
        <v/>
      </c>
      <c r="AD97" s="167" t="str">
        <f>IF(Dane!AF74="","",Dane!AF74)</f>
        <v/>
      </c>
      <c r="AE97" s="167" t="str">
        <f>IF(Dane!AG74="","",Dane!AG74)</f>
        <v/>
      </c>
      <c r="AF97" s="167" t="str">
        <f>IF(Dane!AH74="","",Dane!AH74)</f>
        <v/>
      </c>
      <c r="AG97" s="167" t="str">
        <f>IF(Dane!AI74="","",Dane!AI74)</f>
        <v/>
      </c>
      <c r="AH97" s="167" t="str">
        <f>IF(Dane!AJ74="","",Dane!AJ74)</f>
        <v/>
      </c>
      <c r="AI97" s="167" t="str">
        <f>IF(Dane!AK74="","",Dane!AK74)</f>
        <v/>
      </c>
      <c r="AJ97" s="167" t="str">
        <f>IF(Dane!AL74="","",Dane!AL74)</f>
        <v/>
      </c>
      <c r="AK97" s="167" t="str">
        <f>IF($C97="","",IF(H$83="","",IF(G$83="Faza inwest.",0,ROUND(SUM($G97:G97)*$E97,2))))</f>
        <v/>
      </c>
      <c r="AL97" s="167" t="str">
        <f>IF($C97="","",IF(H$83="","",IF(H$83="Faza inwest.",0,IF($C97=SUM($AK97:AK97),0,IF(SUM($G97:H97)-SUM($AK97:AK97)&lt;=SUM($G97:H97)*$E97,SUM($G97:H97)-SUM($AK97:AK97),ROUND(SUM($G97:H97)*$E97,2))))))</f>
        <v/>
      </c>
      <c r="AM97" s="167" t="str">
        <f>IF($C97="","",IF(I$83="","",IF(I$83="Faza inwest.",0,IF($C97=SUM($AK97:AL97),0,IF(SUM($G97:I97)-SUM($AK97:AL97)&lt;=SUM($G97:I97)*$E97,SUM($G97:I97)-SUM($AK97:AL97),ROUND(SUM($G97:I97)*$E97,2))))))</f>
        <v/>
      </c>
      <c r="AN97" s="167" t="str">
        <f>IF($C97="","",IF(J$83="","",IF(J$83="Faza inwest.",0,IF($C97=SUM($AK97:AM97),0,IF(SUM($G97:J97)-SUM($AK97:AM97)&lt;=SUM($G97:J97)*$E97,SUM($G97:J97)-SUM($AK97:AM97),ROUND(SUM($G97:J97)*$E97,2))))))</f>
        <v/>
      </c>
      <c r="AO97" s="167" t="str">
        <f>IF($C97="","",IF(K$83="","",IF(K$83="Faza inwest.",0,IF($C97=SUM($AK97:AN97),0,IF(SUM($G97:K97)-SUM($AK97:AN97)&lt;=SUM($G97:K97)*$E97,SUM($G97:K97)-SUM($AK97:AN97),ROUND(SUM($G97:K97)*$E97,2))))))</f>
        <v/>
      </c>
      <c r="AP97" s="167" t="str">
        <f>IF($C97="","",IF(L$83="","",IF(L$83="Faza inwest.",0,IF($C97=SUM($AK97:AO97),0,IF(SUM($G97:L97)-SUM($AK97:AO97)&lt;=SUM($G97:L97)*$E97,SUM($G97:L97)-SUM($AK97:AO97),ROUND(SUM($G97:L97)*$E97,2))))))</f>
        <v/>
      </c>
      <c r="AQ97" s="167" t="str">
        <f>IF($C97="","",IF(M$83="","",IF(M$83="Faza inwest.",0,IF($C97=SUM($AK97:AP97),0,IF(SUM($G97:M97)-SUM($AK97:AP97)&lt;=SUM($G97:M97)*$E97,SUM($G97:M97)-SUM($AK97:AP97),ROUND(SUM($G97:M97)*$E97,2))))))</f>
        <v/>
      </c>
      <c r="AR97" s="167" t="str">
        <f>IF($C97="","",IF(N$83="","",IF(N$83="Faza inwest.",0,IF($C97=SUM($AK97:AQ97),0,IF(SUM($G97:N97)-SUM($AK97:AQ97)&lt;=SUM($G97:N97)*$E97,SUM($G97:N97)-SUM($AK97:AQ97),ROUND(SUM($G97:N97)*$E97,2))))))</f>
        <v/>
      </c>
      <c r="AS97" s="167" t="str">
        <f>IF($C97="","",IF(O$83="","",IF(O$83="Faza inwest.",0,IF($C97=SUM($AK97:AR97),0,IF(SUM($G97:O97)-SUM($AK97:AR97)&lt;=SUM($G97:O97)*$E97,SUM($G97:O97)-SUM($AK97:AR97),ROUND(SUM($G97:O97)*$E97,2))))))</f>
        <v/>
      </c>
      <c r="AT97" s="167" t="str">
        <f>IF($C97="","",IF(P$83="","",IF(P$83="Faza inwest.",0,IF($C97=SUM($AK97:AS97),0,IF(SUM($G97:P97)-SUM($AK97:AS97)&lt;=SUM($G97:P97)*$E97,SUM($G97:P97)-SUM($AK97:AS97),ROUND(SUM($G97:P97)*$E97,2))))))</f>
        <v/>
      </c>
      <c r="AU97" s="167" t="str">
        <f>IF($C97="","",IF(Q$83="","",IF(Q$83="Faza inwest.",0,IF($C97=SUM($AK97:AT97),0,IF(SUM($G97:Q97)-SUM($AK97:AT97)&lt;=SUM($G97:Q97)*$E97,SUM($G97:Q97)-SUM($AK97:AT97),ROUND(SUM($G97:Q97)*$E97,2))))))</f>
        <v/>
      </c>
      <c r="AV97" s="167" t="str">
        <f>IF($C97="","",IF(R$83="","",IF(R$83="Faza inwest.",0,IF($C97=SUM($AK97:AU97),0,IF(SUM($G97:R97)-SUM($AK97:AU97)&lt;=SUM($G97:R97)*$E97,SUM($G97:R97)-SUM($AK97:AU97),ROUND(SUM($G97:R97)*$E97,2))))))</f>
        <v/>
      </c>
      <c r="AW97" s="167" t="str">
        <f>IF($C97="","",IF(S$83="","",IF(S$83="Faza inwest.",0,IF($C97=SUM($AK97:AV97),0,IF(SUM($G97:S97)-SUM($AK97:AV97)&lt;=SUM($G97:S97)*$E97,SUM($G97:S97)-SUM($AK97:AV97),ROUND(SUM($G97:S97)*$E97,2))))))</f>
        <v/>
      </c>
      <c r="AX97" s="167" t="str">
        <f>IF($C97="","",IF(T$83="","",IF(T$83="Faza inwest.",0,IF($C97=SUM($AK97:AW97),0,IF(SUM($G97:T97)-SUM($AK97:AW97)&lt;=SUM($G97:T97)*$E97,SUM($G97:T97)-SUM($AK97:AW97),ROUND(SUM($G97:T97)*$E97,2))))))</f>
        <v/>
      </c>
      <c r="AY97" s="167" t="str">
        <f>IF($C97="","",IF(U$83="","",IF(U$83="Faza inwest.",0,IF($C97=SUM($AK97:AX97),0,IF(SUM($G97:U97)-SUM($AK97:AX97)&lt;=SUM($G97:U97)*$E97,SUM($G97:U97)-SUM($AK97:AX97),ROUND(SUM($G97:U97)*$E97,2))))))</f>
        <v/>
      </c>
      <c r="AZ97" s="167" t="str">
        <f>IF($C97="","",IF(V$83="","",IF(V$83="Faza inwest.",0,IF($C97=SUM($AK97:AY97),0,IF(SUM($G97:V97)-SUM($AK97:AY97)&lt;=SUM($G97:V97)*$E97,SUM($G97:V97)-SUM($AK97:AY97),ROUND(SUM($G97:V97)*$E97,2))))))</f>
        <v/>
      </c>
      <c r="BA97" s="167" t="str">
        <f>IF($C97="","",IF(W$83="","",IF(W$83="Faza inwest.",0,IF($C97=SUM($AK97:AZ97),0,IF(SUM($G97:W97)-SUM($AK97:AZ97)&lt;=SUM($G97:W97)*$E97,SUM($G97:W97)-SUM($AK97:AZ97),ROUND(SUM($G97:W97)*$E97,2))))))</f>
        <v/>
      </c>
      <c r="BB97" s="167" t="str">
        <f>IF($C97="","",IF(X$83="","",IF(X$83="Faza inwest.",0,IF($C97=SUM($AK97:BA97),0,IF(SUM($G97:X97)-SUM($AK97:BA97)&lt;=SUM($G97:X97)*$E97,SUM($G97:X97)-SUM($AK97:BA97),ROUND(SUM($G97:X97)*$E97,2))))))</f>
        <v/>
      </c>
      <c r="BC97" s="167" t="str">
        <f>IF($C97="","",IF(Y$83="","",IF(Y$83="Faza inwest.",0,IF($C97=SUM($AK97:BB97),0,IF(SUM($G97:Y97)-SUM($AK97:BB97)&lt;=SUM($G97:Y97)*$E97,SUM($G97:Y97)-SUM($AK97:BB97),ROUND(SUM($G97:Y97)*$E97,2))))))</f>
        <v/>
      </c>
      <c r="BD97" s="167" t="str">
        <f>IF($C97="","",IF(Z$83="","",IF(Z$83="Faza inwest.",0,IF($C97=SUM($AK97:BC97),0,IF(SUM($G97:Z97)-SUM($AK97:BC97)&lt;=SUM($G97:Z97)*$E97,SUM($G97:Z97)-SUM($AK97:BC97),ROUND(SUM($G97:Z97)*$E97,2))))))</f>
        <v/>
      </c>
      <c r="BE97" s="167" t="str">
        <f>IF($C97="","",IF(AA$83="","",IF(AA$83="Faza inwest.",0,IF($C97=SUM($AK97:BD97),0,IF(SUM($G97:AA97)-SUM($AK97:BD97)&lt;=SUM($G97:AA97)*$E97,SUM($G97:AA97)-SUM($AK97:BD97),ROUND(SUM($G97:AA97)*$E97,2))))))</f>
        <v/>
      </c>
      <c r="BF97" s="167" t="str">
        <f>IF($C97="","",IF(AB$83="","",IF(AB$83="Faza inwest.",0,IF($C97=SUM($AK97:BE97),0,IF(SUM($G97:AB97)-SUM($AK97:BE97)&lt;=SUM($G97:AB97)*$E97,SUM($G97:AB97)-SUM($AK97:BE97),ROUND(SUM($G97:AB97)*$E97,2))))))</f>
        <v/>
      </c>
      <c r="BG97" s="167" t="str">
        <f>IF($C97="","",IF(AC$83="","",IF(AC$83="Faza inwest.",0,IF($C97=SUM($AK97:BF97),0,IF(SUM($G97:AC97)-SUM($AK97:BF97)&lt;=SUM($G97:AC97)*$E97,SUM($G97:AC97)-SUM($AK97:BF97),ROUND(SUM($G97:AC97)*$E97,2))))))</f>
        <v/>
      </c>
      <c r="BH97" s="167" t="str">
        <f>IF($C97="","",IF(AD$83="","",IF(AD$83="Faza inwest.",0,IF($C97=SUM($AK97:BG97),0,IF(SUM($G97:AD97)-SUM($AK97:BG97)&lt;=SUM($G97:AD97)*$E97,SUM($G97:AD97)-SUM($AK97:BG97),ROUND(SUM($G97:AD97)*$E97,2))))))</f>
        <v/>
      </c>
      <c r="BI97" s="167" t="str">
        <f>IF($C97="","",IF(AE$83="","",IF(AE$83="Faza inwest.",0,IF($C97=SUM($AK97:BH97),0,IF(SUM($G97:AE97)-SUM($AK97:BH97)&lt;=SUM($G97:AE97)*$E97,SUM($G97:AE97)-SUM($AK97:BH97),ROUND(SUM($G97:AE97)*$E97,2))))))</f>
        <v/>
      </c>
      <c r="BJ97" s="167" t="str">
        <f>IF($C97="","",IF(AF$83="","",IF(AF$83="Faza inwest.",0,IF($C97=SUM($AK97:BI97),0,IF(SUM($G97:AF97)-SUM($AK97:BI97)&lt;=SUM($G97:AF97)*$E97,SUM($G97:AF97)-SUM($AK97:BI97),ROUND(SUM($G97:AF97)*$E97,2))))))</f>
        <v/>
      </c>
      <c r="BK97" s="167" t="str">
        <f>IF($C97="","",IF(AG$83="","",IF(AG$83="Faza inwest.",0,IF($C97=SUM($AK97:BJ97),0,IF(SUM($G97:AG97)-SUM($AK97:BJ97)&lt;=SUM($G97:AG97)*$E97,SUM($G97:AG97)-SUM($AK97:BJ97),ROUND(SUM($G97:AG97)*$E97,2))))))</f>
        <v/>
      </c>
      <c r="BL97" s="167" t="str">
        <f>IF($C97="","",IF(AH$83="","",IF(AH$83="Faza inwest.",0,IF($C97=SUM($AK97:BK97),0,IF(SUM($G97:AH97)-SUM($AK97:BK97)&lt;=SUM($G97:AH97)*$E97,SUM($G97:AH97)-SUM($AK97:BK97),ROUND(SUM($G97:AH97)*$E97,2))))))</f>
        <v/>
      </c>
      <c r="BM97" s="167" t="str">
        <f>IF($C97="","",IF(AI$83="","",IF(AI$83="Faza inwest.",0,IF($C97=SUM($AK97:BL97),0,IF(SUM($G97:AI97)-SUM($AK97:BL97)&lt;=SUM($G97:AI97)*$E97,SUM($G97:AI97)-SUM($AK97:BL97),ROUND(SUM($G97:AI97)*$E97,2))))))</f>
        <v/>
      </c>
      <c r="BN97" s="167" t="str">
        <f>IF($C97="","",IF(AJ$83="","",IF(AJ$83="Faza inwest.",0,IF($C97=SUM($AK97:BM97),0,IF(SUM($G97:AJ97)-SUM($AK97:BM97)&lt;=SUM($G97:AJ97)*$E97,SUM($G97:AJ97)-SUM($AK97:BM97),ROUND(SUM($G97:AJ97)*$E97,2))))))</f>
        <v/>
      </c>
    </row>
    <row r="98" spans="1:66" s="62" customFormat="1">
      <c r="A98" s="84" t="str">
        <f>IF(Dane!C75="","",Dane!C75)</f>
        <v/>
      </c>
      <c r="B98" s="175" t="str">
        <f>IF(Dane!D75="","",Dane!D75)</f>
        <v/>
      </c>
      <c r="C98" s="176" t="str">
        <f>IF(Dane!E75="","",Dane!E75)</f>
        <v/>
      </c>
      <c r="D98" s="246" t="str">
        <f>IF(Dane!F75="","",Dane!F75)</f>
        <v/>
      </c>
      <c r="E98" s="398" t="str">
        <f>IF(Dane!G75="","",Dane!G75)</f>
        <v/>
      </c>
      <c r="F98" s="166" t="str">
        <f>IF(Dane!H75="","",Dane!H75)</f>
        <v/>
      </c>
      <c r="G98" s="167" t="str">
        <f>IF(Dane!I75="","",Dane!I75)</f>
        <v/>
      </c>
      <c r="H98" s="167" t="str">
        <f>IF(Dane!J75="","",Dane!J75)</f>
        <v/>
      </c>
      <c r="I98" s="167" t="str">
        <f>IF(Dane!K75="","",Dane!K75)</f>
        <v/>
      </c>
      <c r="J98" s="167" t="str">
        <f>IF(Dane!L75="","",Dane!L75)</f>
        <v/>
      </c>
      <c r="K98" s="167" t="str">
        <f>IF(Dane!M75="","",Dane!M75)</f>
        <v/>
      </c>
      <c r="L98" s="167" t="str">
        <f>IF(Dane!N75="","",Dane!N75)</f>
        <v/>
      </c>
      <c r="M98" s="167" t="str">
        <f>IF(Dane!O75="","",Dane!O75)</f>
        <v/>
      </c>
      <c r="N98" s="167" t="str">
        <f>IF(Dane!P75="","",Dane!P75)</f>
        <v/>
      </c>
      <c r="O98" s="167" t="str">
        <f>IF(Dane!Q75="","",Dane!Q75)</f>
        <v/>
      </c>
      <c r="P98" s="167" t="str">
        <f>IF(Dane!R75="","",Dane!R75)</f>
        <v/>
      </c>
      <c r="Q98" s="167" t="str">
        <f>IF(Dane!S75="","",Dane!S75)</f>
        <v/>
      </c>
      <c r="R98" s="167" t="str">
        <f>IF(Dane!T75="","",Dane!T75)</f>
        <v/>
      </c>
      <c r="S98" s="167" t="str">
        <f>IF(Dane!U75="","",Dane!U75)</f>
        <v/>
      </c>
      <c r="T98" s="167" t="str">
        <f>IF(Dane!V75="","",Dane!V75)</f>
        <v/>
      </c>
      <c r="U98" s="167" t="str">
        <f>IF(Dane!W75="","",Dane!W75)</f>
        <v/>
      </c>
      <c r="V98" s="167" t="str">
        <f>IF(Dane!X75="","",Dane!X75)</f>
        <v/>
      </c>
      <c r="W98" s="167" t="str">
        <f>IF(Dane!Y75="","",Dane!Y75)</f>
        <v/>
      </c>
      <c r="X98" s="167" t="str">
        <f>IF(Dane!Z75="","",Dane!Z75)</f>
        <v/>
      </c>
      <c r="Y98" s="167" t="str">
        <f>IF(Dane!AA75="","",Dane!AA75)</f>
        <v/>
      </c>
      <c r="Z98" s="167" t="str">
        <f>IF(Dane!AB75="","",Dane!AB75)</f>
        <v/>
      </c>
      <c r="AA98" s="167" t="str">
        <f>IF(Dane!AC75="","",Dane!AC75)</f>
        <v/>
      </c>
      <c r="AB98" s="167" t="str">
        <f>IF(Dane!AD75="","",Dane!AD75)</f>
        <v/>
      </c>
      <c r="AC98" s="167" t="str">
        <f>IF(Dane!AE75="","",Dane!AE75)</f>
        <v/>
      </c>
      <c r="AD98" s="167" t="str">
        <f>IF(Dane!AF75="","",Dane!AF75)</f>
        <v/>
      </c>
      <c r="AE98" s="167" t="str">
        <f>IF(Dane!AG75="","",Dane!AG75)</f>
        <v/>
      </c>
      <c r="AF98" s="167" t="str">
        <f>IF(Dane!AH75="","",Dane!AH75)</f>
        <v/>
      </c>
      <c r="AG98" s="167" t="str">
        <f>IF(Dane!AI75="","",Dane!AI75)</f>
        <v/>
      </c>
      <c r="AH98" s="167" t="str">
        <f>IF(Dane!AJ75="","",Dane!AJ75)</f>
        <v/>
      </c>
      <c r="AI98" s="167" t="str">
        <f>IF(Dane!AK75="","",Dane!AK75)</f>
        <v/>
      </c>
      <c r="AJ98" s="167" t="str">
        <f>IF(Dane!AL75="","",Dane!AL75)</f>
        <v/>
      </c>
      <c r="AK98" s="167" t="str">
        <f>IF($C98="","",IF(H$83="","",IF(G$83="Faza inwest.",0,ROUND(SUM($G98:G98)*$E98,2))))</f>
        <v/>
      </c>
      <c r="AL98" s="167" t="str">
        <f>IF($C98="","",IF(H$83="","",IF(H$83="Faza inwest.",0,IF($C98=SUM($AK98:AK98),0,IF(SUM($G98:H98)-SUM($AK98:AK98)&lt;=SUM($G98:H98)*$E98,SUM($G98:H98)-SUM($AK98:AK98),ROUND(SUM($G98:H98)*$E98,2))))))</f>
        <v/>
      </c>
      <c r="AM98" s="167" t="str">
        <f>IF($C98="","",IF(I$83="","",IF(I$83="Faza inwest.",0,IF($C98=SUM($AK98:AL98),0,IF(SUM($G98:I98)-SUM($AK98:AL98)&lt;=SUM($G98:I98)*$E98,SUM($G98:I98)-SUM($AK98:AL98),ROUND(SUM($G98:I98)*$E98,2))))))</f>
        <v/>
      </c>
      <c r="AN98" s="167" t="str">
        <f>IF($C98="","",IF(J$83="","",IF(J$83="Faza inwest.",0,IF($C98=SUM($AK98:AM98),0,IF(SUM($G98:J98)-SUM($AK98:AM98)&lt;=SUM($G98:J98)*$E98,SUM($G98:J98)-SUM($AK98:AM98),ROUND(SUM($G98:J98)*$E98,2))))))</f>
        <v/>
      </c>
      <c r="AO98" s="167" t="str">
        <f>IF($C98="","",IF(K$83="","",IF(K$83="Faza inwest.",0,IF($C98=SUM($AK98:AN98),0,IF(SUM($G98:K98)-SUM($AK98:AN98)&lt;=SUM($G98:K98)*$E98,SUM($G98:K98)-SUM($AK98:AN98),ROUND(SUM($G98:K98)*$E98,2))))))</f>
        <v/>
      </c>
      <c r="AP98" s="167" t="str">
        <f>IF($C98="","",IF(L$83="","",IF(L$83="Faza inwest.",0,IF($C98=SUM($AK98:AO98),0,IF(SUM($G98:L98)-SUM($AK98:AO98)&lt;=SUM($G98:L98)*$E98,SUM($G98:L98)-SUM($AK98:AO98),ROUND(SUM($G98:L98)*$E98,2))))))</f>
        <v/>
      </c>
      <c r="AQ98" s="167" t="str">
        <f>IF($C98="","",IF(M$83="","",IF(M$83="Faza inwest.",0,IF($C98=SUM($AK98:AP98),0,IF(SUM($G98:M98)-SUM($AK98:AP98)&lt;=SUM($G98:M98)*$E98,SUM($G98:M98)-SUM($AK98:AP98),ROUND(SUM($G98:M98)*$E98,2))))))</f>
        <v/>
      </c>
      <c r="AR98" s="167" t="str">
        <f>IF($C98="","",IF(N$83="","",IF(N$83="Faza inwest.",0,IF($C98=SUM($AK98:AQ98),0,IF(SUM($G98:N98)-SUM($AK98:AQ98)&lt;=SUM($G98:N98)*$E98,SUM($G98:N98)-SUM($AK98:AQ98),ROUND(SUM($G98:N98)*$E98,2))))))</f>
        <v/>
      </c>
      <c r="AS98" s="167" t="str">
        <f>IF($C98="","",IF(O$83="","",IF(O$83="Faza inwest.",0,IF($C98=SUM($AK98:AR98),0,IF(SUM($G98:O98)-SUM($AK98:AR98)&lt;=SUM($G98:O98)*$E98,SUM($G98:O98)-SUM($AK98:AR98),ROUND(SUM($G98:O98)*$E98,2))))))</f>
        <v/>
      </c>
      <c r="AT98" s="167" t="str">
        <f>IF($C98="","",IF(P$83="","",IF(P$83="Faza inwest.",0,IF($C98=SUM($AK98:AS98),0,IF(SUM($G98:P98)-SUM($AK98:AS98)&lt;=SUM($G98:P98)*$E98,SUM($G98:P98)-SUM($AK98:AS98),ROUND(SUM($G98:P98)*$E98,2))))))</f>
        <v/>
      </c>
      <c r="AU98" s="167" t="str">
        <f>IF($C98="","",IF(Q$83="","",IF(Q$83="Faza inwest.",0,IF($C98=SUM($AK98:AT98),0,IF(SUM($G98:Q98)-SUM($AK98:AT98)&lt;=SUM($G98:Q98)*$E98,SUM($G98:Q98)-SUM($AK98:AT98),ROUND(SUM($G98:Q98)*$E98,2))))))</f>
        <v/>
      </c>
      <c r="AV98" s="167" t="str">
        <f>IF($C98="","",IF(R$83="","",IF(R$83="Faza inwest.",0,IF($C98=SUM($AK98:AU98),0,IF(SUM($G98:R98)-SUM($AK98:AU98)&lt;=SUM($G98:R98)*$E98,SUM($G98:R98)-SUM($AK98:AU98),ROUND(SUM($G98:R98)*$E98,2))))))</f>
        <v/>
      </c>
      <c r="AW98" s="167" t="str">
        <f>IF($C98="","",IF(S$83="","",IF(S$83="Faza inwest.",0,IF($C98=SUM($AK98:AV98),0,IF(SUM($G98:S98)-SUM($AK98:AV98)&lt;=SUM($G98:S98)*$E98,SUM($G98:S98)-SUM($AK98:AV98),ROUND(SUM($G98:S98)*$E98,2))))))</f>
        <v/>
      </c>
      <c r="AX98" s="167" t="str">
        <f>IF($C98="","",IF(T$83="","",IF(T$83="Faza inwest.",0,IF($C98=SUM($AK98:AW98),0,IF(SUM($G98:T98)-SUM($AK98:AW98)&lt;=SUM($G98:T98)*$E98,SUM($G98:T98)-SUM($AK98:AW98),ROUND(SUM($G98:T98)*$E98,2))))))</f>
        <v/>
      </c>
      <c r="AY98" s="167" t="str">
        <f>IF($C98="","",IF(U$83="","",IF(U$83="Faza inwest.",0,IF($C98=SUM($AK98:AX98),0,IF(SUM($G98:U98)-SUM($AK98:AX98)&lt;=SUM($G98:U98)*$E98,SUM($G98:U98)-SUM($AK98:AX98),ROUND(SUM($G98:U98)*$E98,2))))))</f>
        <v/>
      </c>
      <c r="AZ98" s="167" t="str">
        <f>IF($C98="","",IF(V$83="","",IF(V$83="Faza inwest.",0,IF($C98=SUM($AK98:AY98),0,IF(SUM($G98:V98)-SUM($AK98:AY98)&lt;=SUM($G98:V98)*$E98,SUM($G98:V98)-SUM($AK98:AY98),ROUND(SUM($G98:V98)*$E98,2))))))</f>
        <v/>
      </c>
      <c r="BA98" s="167" t="str">
        <f>IF($C98="","",IF(W$83="","",IF(W$83="Faza inwest.",0,IF($C98=SUM($AK98:AZ98),0,IF(SUM($G98:W98)-SUM($AK98:AZ98)&lt;=SUM($G98:W98)*$E98,SUM($G98:W98)-SUM($AK98:AZ98),ROUND(SUM($G98:W98)*$E98,2))))))</f>
        <v/>
      </c>
      <c r="BB98" s="167" t="str">
        <f>IF($C98="","",IF(X$83="","",IF(X$83="Faza inwest.",0,IF($C98=SUM($AK98:BA98),0,IF(SUM($G98:X98)-SUM($AK98:BA98)&lt;=SUM($G98:X98)*$E98,SUM($G98:X98)-SUM($AK98:BA98),ROUND(SUM($G98:X98)*$E98,2))))))</f>
        <v/>
      </c>
      <c r="BC98" s="167" t="str">
        <f>IF($C98="","",IF(Y$83="","",IF(Y$83="Faza inwest.",0,IF($C98=SUM($AK98:BB98),0,IF(SUM($G98:Y98)-SUM($AK98:BB98)&lt;=SUM($G98:Y98)*$E98,SUM($G98:Y98)-SUM($AK98:BB98),ROUND(SUM($G98:Y98)*$E98,2))))))</f>
        <v/>
      </c>
      <c r="BD98" s="167" t="str">
        <f>IF($C98="","",IF(Z$83="","",IF(Z$83="Faza inwest.",0,IF($C98=SUM($AK98:BC98),0,IF(SUM($G98:Z98)-SUM($AK98:BC98)&lt;=SUM($G98:Z98)*$E98,SUM($G98:Z98)-SUM($AK98:BC98),ROUND(SUM($G98:Z98)*$E98,2))))))</f>
        <v/>
      </c>
      <c r="BE98" s="167" t="str">
        <f>IF($C98="","",IF(AA$83="","",IF(AA$83="Faza inwest.",0,IF($C98=SUM($AK98:BD98),0,IF(SUM($G98:AA98)-SUM($AK98:BD98)&lt;=SUM($G98:AA98)*$E98,SUM($G98:AA98)-SUM($AK98:BD98),ROUND(SUM($G98:AA98)*$E98,2))))))</f>
        <v/>
      </c>
      <c r="BF98" s="167" t="str">
        <f>IF($C98="","",IF(AB$83="","",IF(AB$83="Faza inwest.",0,IF($C98=SUM($AK98:BE98),0,IF(SUM($G98:AB98)-SUM($AK98:BE98)&lt;=SUM($G98:AB98)*$E98,SUM($G98:AB98)-SUM($AK98:BE98),ROUND(SUM($G98:AB98)*$E98,2))))))</f>
        <v/>
      </c>
      <c r="BG98" s="167" t="str">
        <f>IF($C98="","",IF(AC$83="","",IF(AC$83="Faza inwest.",0,IF($C98=SUM($AK98:BF98),0,IF(SUM($G98:AC98)-SUM($AK98:BF98)&lt;=SUM($G98:AC98)*$E98,SUM($G98:AC98)-SUM($AK98:BF98),ROUND(SUM($G98:AC98)*$E98,2))))))</f>
        <v/>
      </c>
      <c r="BH98" s="167" t="str">
        <f>IF($C98="","",IF(AD$83="","",IF(AD$83="Faza inwest.",0,IF($C98=SUM($AK98:BG98),0,IF(SUM($G98:AD98)-SUM($AK98:BG98)&lt;=SUM($G98:AD98)*$E98,SUM($G98:AD98)-SUM($AK98:BG98),ROUND(SUM($G98:AD98)*$E98,2))))))</f>
        <v/>
      </c>
      <c r="BI98" s="167" t="str">
        <f>IF($C98="","",IF(AE$83="","",IF(AE$83="Faza inwest.",0,IF($C98=SUM($AK98:BH98),0,IF(SUM($G98:AE98)-SUM($AK98:BH98)&lt;=SUM($G98:AE98)*$E98,SUM($G98:AE98)-SUM($AK98:BH98),ROUND(SUM($G98:AE98)*$E98,2))))))</f>
        <v/>
      </c>
      <c r="BJ98" s="167" t="str">
        <f>IF($C98="","",IF(AF$83="","",IF(AF$83="Faza inwest.",0,IF($C98=SUM($AK98:BI98),0,IF(SUM($G98:AF98)-SUM($AK98:BI98)&lt;=SUM($G98:AF98)*$E98,SUM($G98:AF98)-SUM($AK98:BI98),ROUND(SUM($G98:AF98)*$E98,2))))))</f>
        <v/>
      </c>
      <c r="BK98" s="167" t="str">
        <f>IF($C98="","",IF(AG$83="","",IF(AG$83="Faza inwest.",0,IF($C98=SUM($AK98:BJ98),0,IF(SUM($G98:AG98)-SUM($AK98:BJ98)&lt;=SUM($G98:AG98)*$E98,SUM($G98:AG98)-SUM($AK98:BJ98),ROUND(SUM($G98:AG98)*$E98,2))))))</f>
        <v/>
      </c>
      <c r="BL98" s="167" t="str">
        <f>IF($C98="","",IF(AH$83="","",IF(AH$83="Faza inwest.",0,IF($C98=SUM($AK98:BK98),0,IF(SUM($G98:AH98)-SUM($AK98:BK98)&lt;=SUM($G98:AH98)*$E98,SUM($G98:AH98)-SUM($AK98:BK98),ROUND(SUM($G98:AH98)*$E98,2))))))</f>
        <v/>
      </c>
      <c r="BM98" s="167" t="str">
        <f>IF($C98="","",IF(AI$83="","",IF(AI$83="Faza inwest.",0,IF($C98=SUM($AK98:BL98),0,IF(SUM($G98:AI98)-SUM($AK98:BL98)&lt;=SUM($G98:AI98)*$E98,SUM($G98:AI98)-SUM($AK98:BL98),ROUND(SUM($G98:AI98)*$E98,2))))))</f>
        <v/>
      </c>
      <c r="BN98" s="167" t="str">
        <f>IF($C98="","",IF(AJ$83="","",IF(AJ$83="Faza inwest.",0,IF($C98=SUM($AK98:BM98),0,IF(SUM($G98:AJ98)-SUM($AK98:BM98)&lt;=SUM($G98:AJ98)*$E98,SUM($G98:AJ98)-SUM($AK98:BM98),ROUND(SUM($G98:AJ98)*$E98,2))))))</f>
        <v/>
      </c>
    </row>
    <row r="99" spans="1:66" s="62" customFormat="1">
      <c r="A99" s="84" t="str">
        <f>IF(Dane!C76="","",Dane!C76)</f>
        <v/>
      </c>
      <c r="B99" s="175" t="str">
        <f>IF(Dane!D76="","",Dane!D76)</f>
        <v/>
      </c>
      <c r="C99" s="176" t="str">
        <f>IF(Dane!E76="","",Dane!E76)</f>
        <v/>
      </c>
      <c r="D99" s="246" t="str">
        <f>IF(Dane!F76="","",Dane!F76)</f>
        <v/>
      </c>
      <c r="E99" s="398" t="str">
        <f>IF(Dane!G76="","",Dane!G76)</f>
        <v/>
      </c>
      <c r="F99" s="166" t="str">
        <f>IF(Dane!H76="","",Dane!H76)</f>
        <v/>
      </c>
      <c r="G99" s="167" t="str">
        <f>IF(Dane!I76="","",Dane!I76)</f>
        <v/>
      </c>
      <c r="H99" s="167" t="str">
        <f>IF(Dane!J76="","",Dane!J76)</f>
        <v/>
      </c>
      <c r="I99" s="167" t="str">
        <f>IF(Dane!K76="","",Dane!K76)</f>
        <v/>
      </c>
      <c r="J99" s="167" t="str">
        <f>IF(Dane!L76="","",Dane!L76)</f>
        <v/>
      </c>
      <c r="K99" s="167" t="str">
        <f>IF(Dane!M76="","",Dane!M76)</f>
        <v/>
      </c>
      <c r="L99" s="167" t="str">
        <f>IF(Dane!N76="","",Dane!N76)</f>
        <v/>
      </c>
      <c r="M99" s="167" t="str">
        <f>IF(Dane!O76="","",Dane!O76)</f>
        <v/>
      </c>
      <c r="N99" s="167" t="str">
        <f>IF(Dane!P76="","",Dane!P76)</f>
        <v/>
      </c>
      <c r="O99" s="167" t="str">
        <f>IF(Dane!Q76="","",Dane!Q76)</f>
        <v/>
      </c>
      <c r="P99" s="167" t="str">
        <f>IF(Dane!R76="","",Dane!R76)</f>
        <v/>
      </c>
      <c r="Q99" s="167" t="str">
        <f>IF(Dane!S76="","",Dane!S76)</f>
        <v/>
      </c>
      <c r="R99" s="167" t="str">
        <f>IF(Dane!T76="","",Dane!T76)</f>
        <v/>
      </c>
      <c r="S99" s="167" t="str">
        <f>IF(Dane!U76="","",Dane!U76)</f>
        <v/>
      </c>
      <c r="T99" s="167" t="str">
        <f>IF(Dane!V76="","",Dane!V76)</f>
        <v/>
      </c>
      <c r="U99" s="167" t="str">
        <f>IF(Dane!W76="","",Dane!W76)</f>
        <v/>
      </c>
      <c r="V99" s="167" t="str">
        <f>IF(Dane!X76="","",Dane!X76)</f>
        <v/>
      </c>
      <c r="W99" s="167" t="str">
        <f>IF(Dane!Y76="","",Dane!Y76)</f>
        <v/>
      </c>
      <c r="X99" s="167" t="str">
        <f>IF(Dane!Z76="","",Dane!Z76)</f>
        <v/>
      </c>
      <c r="Y99" s="167" t="str">
        <f>IF(Dane!AA76="","",Dane!AA76)</f>
        <v/>
      </c>
      <c r="Z99" s="167" t="str">
        <f>IF(Dane!AB76="","",Dane!AB76)</f>
        <v/>
      </c>
      <c r="AA99" s="167" t="str">
        <f>IF(Dane!AC76="","",Dane!AC76)</f>
        <v/>
      </c>
      <c r="AB99" s="167" t="str">
        <f>IF(Dane!AD76="","",Dane!AD76)</f>
        <v/>
      </c>
      <c r="AC99" s="167" t="str">
        <f>IF(Dane!AE76="","",Dane!AE76)</f>
        <v/>
      </c>
      <c r="AD99" s="167" t="str">
        <f>IF(Dane!AF76="","",Dane!AF76)</f>
        <v/>
      </c>
      <c r="AE99" s="167" t="str">
        <f>IF(Dane!AG76="","",Dane!AG76)</f>
        <v/>
      </c>
      <c r="AF99" s="167" t="str">
        <f>IF(Dane!AH76="","",Dane!AH76)</f>
        <v/>
      </c>
      <c r="AG99" s="167" t="str">
        <f>IF(Dane!AI76="","",Dane!AI76)</f>
        <v/>
      </c>
      <c r="AH99" s="167" t="str">
        <f>IF(Dane!AJ76="","",Dane!AJ76)</f>
        <v/>
      </c>
      <c r="AI99" s="167" t="str">
        <f>IF(Dane!AK76="","",Dane!AK76)</f>
        <v/>
      </c>
      <c r="AJ99" s="167" t="str">
        <f>IF(Dane!AL76="","",Dane!AL76)</f>
        <v/>
      </c>
      <c r="AK99" s="167" t="str">
        <f>IF($C99="","",IF(H$83="","",IF(G$83="Faza inwest.",0,ROUND(SUM($G99:G99)*$E99,2))))</f>
        <v/>
      </c>
      <c r="AL99" s="167" t="str">
        <f>IF($C99="","",IF(H$83="","",IF(H$83="Faza inwest.",0,IF($C99=SUM($AK99:AK99),0,IF(SUM($G99:H99)-SUM($AK99:AK99)&lt;=SUM($G99:H99)*$E99,SUM($G99:H99)-SUM($AK99:AK99),ROUND(SUM($G99:H99)*$E99,2))))))</f>
        <v/>
      </c>
      <c r="AM99" s="167" t="str">
        <f>IF($C99="","",IF(I$83="","",IF(I$83="Faza inwest.",0,IF($C99=SUM($AK99:AL99),0,IF(SUM($G99:I99)-SUM($AK99:AL99)&lt;=SUM($G99:I99)*$E99,SUM($G99:I99)-SUM($AK99:AL99),ROUND(SUM($G99:I99)*$E99,2))))))</f>
        <v/>
      </c>
      <c r="AN99" s="167" t="str">
        <f>IF($C99="","",IF(J$83="","",IF(J$83="Faza inwest.",0,IF($C99=SUM($AK99:AM99),0,IF(SUM($G99:J99)-SUM($AK99:AM99)&lt;=SUM($G99:J99)*$E99,SUM($G99:J99)-SUM($AK99:AM99),ROUND(SUM($G99:J99)*$E99,2))))))</f>
        <v/>
      </c>
      <c r="AO99" s="167" t="str">
        <f>IF($C99="","",IF(K$83="","",IF(K$83="Faza inwest.",0,IF($C99=SUM($AK99:AN99),0,IF(SUM($G99:K99)-SUM($AK99:AN99)&lt;=SUM($G99:K99)*$E99,SUM($G99:K99)-SUM($AK99:AN99),ROUND(SUM($G99:K99)*$E99,2))))))</f>
        <v/>
      </c>
      <c r="AP99" s="167" t="str">
        <f>IF($C99="","",IF(L$83="","",IF(L$83="Faza inwest.",0,IF($C99=SUM($AK99:AO99),0,IF(SUM($G99:L99)-SUM($AK99:AO99)&lt;=SUM($G99:L99)*$E99,SUM($G99:L99)-SUM($AK99:AO99),ROUND(SUM($G99:L99)*$E99,2))))))</f>
        <v/>
      </c>
      <c r="AQ99" s="167" t="str">
        <f>IF($C99="","",IF(M$83="","",IF(M$83="Faza inwest.",0,IF($C99=SUM($AK99:AP99),0,IF(SUM($G99:M99)-SUM($AK99:AP99)&lt;=SUM($G99:M99)*$E99,SUM($G99:M99)-SUM($AK99:AP99),ROUND(SUM($G99:M99)*$E99,2))))))</f>
        <v/>
      </c>
      <c r="AR99" s="167" t="str">
        <f>IF($C99="","",IF(N$83="","",IF(N$83="Faza inwest.",0,IF($C99=SUM($AK99:AQ99),0,IF(SUM($G99:N99)-SUM($AK99:AQ99)&lt;=SUM($G99:N99)*$E99,SUM($G99:N99)-SUM($AK99:AQ99),ROUND(SUM($G99:N99)*$E99,2))))))</f>
        <v/>
      </c>
      <c r="AS99" s="167" t="str">
        <f>IF($C99="","",IF(O$83="","",IF(O$83="Faza inwest.",0,IF($C99=SUM($AK99:AR99),0,IF(SUM($G99:O99)-SUM($AK99:AR99)&lt;=SUM($G99:O99)*$E99,SUM($G99:O99)-SUM($AK99:AR99),ROUND(SUM($G99:O99)*$E99,2))))))</f>
        <v/>
      </c>
      <c r="AT99" s="167" t="str">
        <f>IF($C99="","",IF(P$83="","",IF(P$83="Faza inwest.",0,IF($C99=SUM($AK99:AS99),0,IF(SUM($G99:P99)-SUM($AK99:AS99)&lt;=SUM($G99:P99)*$E99,SUM($G99:P99)-SUM($AK99:AS99),ROUND(SUM($G99:P99)*$E99,2))))))</f>
        <v/>
      </c>
      <c r="AU99" s="167" t="str">
        <f>IF($C99="","",IF(Q$83="","",IF(Q$83="Faza inwest.",0,IF($C99=SUM($AK99:AT99),0,IF(SUM($G99:Q99)-SUM($AK99:AT99)&lt;=SUM($G99:Q99)*$E99,SUM($G99:Q99)-SUM($AK99:AT99),ROUND(SUM($G99:Q99)*$E99,2))))))</f>
        <v/>
      </c>
      <c r="AV99" s="167" t="str">
        <f>IF($C99="","",IF(R$83="","",IF(R$83="Faza inwest.",0,IF($C99=SUM($AK99:AU99),0,IF(SUM($G99:R99)-SUM($AK99:AU99)&lt;=SUM($G99:R99)*$E99,SUM($G99:R99)-SUM($AK99:AU99),ROUND(SUM($G99:R99)*$E99,2))))))</f>
        <v/>
      </c>
      <c r="AW99" s="167" t="str">
        <f>IF($C99="","",IF(S$83="","",IF(S$83="Faza inwest.",0,IF($C99=SUM($AK99:AV99),0,IF(SUM($G99:S99)-SUM($AK99:AV99)&lt;=SUM($G99:S99)*$E99,SUM($G99:S99)-SUM($AK99:AV99),ROUND(SUM($G99:S99)*$E99,2))))))</f>
        <v/>
      </c>
      <c r="AX99" s="167" t="str">
        <f>IF($C99="","",IF(T$83="","",IF(T$83="Faza inwest.",0,IF($C99=SUM($AK99:AW99),0,IF(SUM($G99:T99)-SUM($AK99:AW99)&lt;=SUM($G99:T99)*$E99,SUM($G99:T99)-SUM($AK99:AW99),ROUND(SUM($G99:T99)*$E99,2))))))</f>
        <v/>
      </c>
      <c r="AY99" s="167" t="str">
        <f>IF($C99="","",IF(U$83="","",IF(U$83="Faza inwest.",0,IF($C99=SUM($AK99:AX99),0,IF(SUM($G99:U99)-SUM($AK99:AX99)&lt;=SUM($G99:U99)*$E99,SUM($G99:U99)-SUM($AK99:AX99),ROUND(SUM($G99:U99)*$E99,2))))))</f>
        <v/>
      </c>
      <c r="AZ99" s="167" t="str">
        <f>IF($C99="","",IF(V$83="","",IF(V$83="Faza inwest.",0,IF($C99=SUM($AK99:AY99),0,IF(SUM($G99:V99)-SUM($AK99:AY99)&lt;=SUM($G99:V99)*$E99,SUM($G99:V99)-SUM($AK99:AY99),ROUND(SUM($G99:V99)*$E99,2))))))</f>
        <v/>
      </c>
      <c r="BA99" s="167" t="str">
        <f>IF($C99="","",IF(W$83="","",IF(W$83="Faza inwest.",0,IF($C99=SUM($AK99:AZ99),0,IF(SUM($G99:W99)-SUM($AK99:AZ99)&lt;=SUM($G99:W99)*$E99,SUM($G99:W99)-SUM($AK99:AZ99),ROUND(SUM($G99:W99)*$E99,2))))))</f>
        <v/>
      </c>
      <c r="BB99" s="167" t="str">
        <f>IF($C99="","",IF(X$83="","",IF(X$83="Faza inwest.",0,IF($C99=SUM($AK99:BA99),0,IF(SUM($G99:X99)-SUM($AK99:BA99)&lt;=SUM($G99:X99)*$E99,SUM($G99:X99)-SUM($AK99:BA99),ROUND(SUM($G99:X99)*$E99,2))))))</f>
        <v/>
      </c>
      <c r="BC99" s="167" t="str">
        <f>IF($C99="","",IF(Y$83="","",IF(Y$83="Faza inwest.",0,IF($C99=SUM($AK99:BB99),0,IF(SUM($G99:Y99)-SUM($AK99:BB99)&lt;=SUM($G99:Y99)*$E99,SUM($G99:Y99)-SUM($AK99:BB99),ROUND(SUM($G99:Y99)*$E99,2))))))</f>
        <v/>
      </c>
      <c r="BD99" s="167" t="str">
        <f>IF($C99="","",IF(Z$83="","",IF(Z$83="Faza inwest.",0,IF($C99=SUM($AK99:BC99),0,IF(SUM($G99:Z99)-SUM($AK99:BC99)&lt;=SUM($G99:Z99)*$E99,SUM($G99:Z99)-SUM($AK99:BC99),ROUND(SUM($G99:Z99)*$E99,2))))))</f>
        <v/>
      </c>
      <c r="BE99" s="167" t="str">
        <f>IF($C99="","",IF(AA$83="","",IF(AA$83="Faza inwest.",0,IF($C99=SUM($AK99:BD99),0,IF(SUM($G99:AA99)-SUM($AK99:BD99)&lt;=SUM($G99:AA99)*$E99,SUM($G99:AA99)-SUM($AK99:BD99),ROUND(SUM($G99:AA99)*$E99,2))))))</f>
        <v/>
      </c>
      <c r="BF99" s="167" t="str">
        <f>IF($C99="","",IF(AB$83="","",IF(AB$83="Faza inwest.",0,IF($C99=SUM($AK99:BE99),0,IF(SUM($G99:AB99)-SUM($AK99:BE99)&lt;=SUM($G99:AB99)*$E99,SUM($G99:AB99)-SUM($AK99:BE99),ROUND(SUM($G99:AB99)*$E99,2))))))</f>
        <v/>
      </c>
      <c r="BG99" s="167" t="str">
        <f>IF($C99="","",IF(AC$83="","",IF(AC$83="Faza inwest.",0,IF($C99=SUM($AK99:BF99),0,IF(SUM($G99:AC99)-SUM($AK99:BF99)&lt;=SUM($G99:AC99)*$E99,SUM($G99:AC99)-SUM($AK99:BF99),ROUND(SUM($G99:AC99)*$E99,2))))))</f>
        <v/>
      </c>
      <c r="BH99" s="167" t="str">
        <f>IF($C99="","",IF(AD$83="","",IF(AD$83="Faza inwest.",0,IF($C99=SUM($AK99:BG99),0,IF(SUM($G99:AD99)-SUM($AK99:BG99)&lt;=SUM($G99:AD99)*$E99,SUM($G99:AD99)-SUM($AK99:BG99),ROUND(SUM($G99:AD99)*$E99,2))))))</f>
        <v/>
      </c>
      <c r="BI99" s="167" t="str">
        <f>IF($C99="","",IF(AE$83="","",IF(AE$83="Faza inwest.",0,IF($C99=SUM($AK99:BH99),0,IF(SUM($G99:AE99)-SUM($AK99:BH99)&lt;=SUM($G99:AE99)*$E99,SUM($G99:AE99)-SUM($AK99:BH99),ROUND(SUM($G99:AE99)*$E99,2))))))</f>
        <v/>
      </c>
      <c r="BJ99" s="167" t="str">
        <f>IF($C99="","",IF(AF$83="","",IF(AF$83="Faza inwest.",0,IF($C99=SUM($AK99:BI99),0,IF(SUM($G99:AF99)-SUM($AK99:BI99)&lt;=SUM($G99:AF99)*$E99,SUM($G99:AF99)-SUM($AK99:BI99),ROUND(SUM($G99:AF99)*$E99,2))))))</f>
        <v/>
      </c>
      <c r="BK99" s="167" t="str">
        <f>IF($C99="","",IF(AG$83="","",IF(AG$83="Faza inwest.",0,IF($C99=SUM($AK99:BJ99),0,IF(SUM($G99:AG99)-SUM($AK99:BJ99)&lt;=SUM($G99:AG99)*$E99,SUM($G99:AG99)-SUM($AK99:BJ99),ROUND(SUM($G99:AG99)*$E99,2))))))</f>
        <v/>
      </c>
      <c r="BL99" s="167" t="str">
        <f>IF($C99="","",IF(AH$83="","",IF(AH$83="Faza inwest.",0,IF($C99=SUM($AK99:BK99),0,IF(SUM($G99:AH99)-SUM($AK99:BK99)&lt;=SUM($G99:AH99)*$E99,SUM($G99:AH99)-SUM($AK99:BK99),ROUND(SUM($G99:AH99)*$E99,2))))))</f>
        <v/>
      </c>
      <c r="BM99" s="167" t="str">
        <f>IF($C99="","",IF(AI$83="","",IF(AI$83="Faza inwest.",0,IF($C99=SUM($AK99:BL99),0,IF(SUM($G99:AI99)-SUM($AK99:BL99)&lt;=SUM($G99:AI99)*$E99,SUM($G99:AI99)-SUM($AK99:BL99),ROUND(SUM($G99:AI99)*$E99,2))))))</f>
        <v/>
      </c>
      <c r="BN99" s="167" t="str">
        <f>IF($C99="","",IF(AJ$83="","",IF(AJ$83="Faza inwest.",0,IF($C99=SUM($AK99:BM99),0,IF(SUM($G99:AJ99)-SUM($AK99:BM99)&lt;=SUM($G99:AJ99)*$E99,SUM($G99:AJ99)-SUM($AK99:BM99),ROUND(SUM($G99:AJ99)*$E99,2))))))</f>
        <v/>
      </c>
    </row>
    <row r="100" spans="1:66" s="62" customFormat="1">
      <c r="A100" s="84" t="str">
        <f>IF(Dane!C77="","",Dane!C77)</f>
        <v/>
      </c>
      <c r="B100" s="175" t="str">
        <f>IF(Dane!D77="","",Dane!D77)</f>
        <v/>
      </c>
      <c r="C100" s="176" t="str">
        <f>IF(Dane!E77="","",Dane!E77)</f>
        <v/>
      </c>
      <c r="D100" s="246" t="str">
        <f>IF(Dane!F77="","",Dane!F77)</f>
        <v/>
      </c>
      <c r="E100" s="398" t="str">
        <f>IF(Dane!G77="","",Dane!G77)</f>
        <v/>
      </c>
      <c r="F100" s="166" t="str">
        <f>IF(Dane!H77="","",Dane!H77)</f>
        <v/>
      </c>
      <c r="G100" s="167" t="str">
        <f>IF(Dane!I77="","",Dane!I77)</f>
        <v/>
      </c>
      <c r="H100" s="167" t="str">
        <f>IF(Dane!J77="","",Dane!J77)</f>
        <v/>
      </c>
      <c r="I100" s="167" t="str">
        <f>IF(Dane!K77="","",Dane!K77)</f>
        <v/>
      </c>
      <c r="J100" s="167" t="str">
        <f>IF(Dane!L77="","",Dane!L77)</f>
        <v/>
      </c>
      <c r="K100" s="167" t="str">
        <f>IF(Dane!M77="","",Dane!M77)</f>
        <v/>
      </c>
      <c r="L100" s="167" t="str">
        <f>IF(Dane!N77="","",Dane!N77)</f>
        <v/>
      </c>
      <c r="M100" s="167" t="str">
        <f>IF(Dane!O77="","",Dane!O77)</f>
        <v/>
      </c>
      <c r="N100" s="167" t="str">
        <f>IF(Dane!P77="","",Dane!P77)</f>
        <v/>
      </c>
      <c r="O100" s="167" t="str">
        <f>IF(Dane!Q77="","",Dane!Q77)</f>
        <v/>
      </c>
      <c r="P100" s="167" t="str">
        <f>IF(Dane!R77="","",Dane!R77)</f>
        <v/>
      </c>
      <c r="Q100" s="167" t="str">
        <f>IF(Dane!S77="","",Dane!S77)</f>
        <v/>
      </c>
      <c r="R100" s="167" t="str">
        <f>IF(Dane!T77="","",Dane!T77)</f>
        <v/>
      </c>
      <c r="S100" s="167" t="str">
        <f>IF(Dane!U77="","",Dane!U77)</f>
        <v/>
      </c>
      <c r="T100" s="167" t="str">
        <f>IF(Dane!V77="","",Dane!V77)</f>
        <v/>
      </c>
      <c r="U100" s="167" t="str">
        <f>IF(Dane!W77="","",Dane!W77)</f>
        <v/>
      </c>
      <c r="V100" s="167" t="str">
        <f>IF(Dane!X77="","",Dane!X77)</f>
        <v/>
      </c>
      <c r="W100" s="167" t="str">
        <f>IF(Dane!Y77="","",Dane!Y77)</f>
        <v/>
      </c>
      <c r="X100" s="167" t="str">
        <f>IF(Dane!Z77="","",Dane!Z77)</f>
        <v/>
      </c>
      <c r="Y100" s="167" t="str">
        <f>IF(Dane!AA77="","",Dane!AA77)</f>
        <v/>
      </c>
      <c r="Z100" s="167" t="str">
        <f>IF(Dane!AB77="","",Dane!AB77)</f>
        <v/>
      </c>
      <c r="AA100" s="167" t="str">
        <f>IF(Dane!AC77="","",Dane!AC77)</f>
        <v/>
      </c>
      <c r="AB100" s="167" t="str">
        <f>IF(Dane!AD77="","",Dane!AD77)</f>
        <v/>
      </c>
      <c r="AC100" s="167" t="str">
        <f>IF(Dane!AE77="","",Dane!AE77)</f>
        <v/>
      </c>
      <c r="AD100" s="167" t="str">
        <f>IF(Dane!AF77="","",Dane!AF77)</f>
        <v/>
      </c>
      <c r="AE100" s="167" t="str">
        <f>IF(Dane!AG77="","",Dane!AG77)</f>
        <v/>
      </c>
      <c r="AF100" s="167" t="str">
        <f>IF(Dane!AH77="","",Dane!AH77)</f>
        <v/>
      </c>
      <c r="AG100" s="167" t="str">
        <f>IF(Dane!AI77="","",Dane!AI77)</f>
        <v/>
      </c>
      <c r="AH100" s="167" t="str">
        <f>IF(Dane!AJ77="","",Dane!AJ77)</f>
        <v/>
      </c>
      <c r="AI100" s="167" t="str">
        <f>IF(Dane!AK77="","",Dane!AK77)</f>
        <v/>
      </c>
      <c r="AJ100" s="167" t="str">
        <f>IF(Dane!AL77="","",Dane!AL77)</f>
        <v/>
      </c>
      <c r="AK100" s="167" t="str">
        <f>IF($C100="","",IF(H$83="","",IF(G$83="Faza inwest.",0,ROUND(SUM($G100:G100)*$E100,2))))</f>
        <v/>
      </c>
      <c r="AL100" s="167" t="str">
        <f>IF($C100="","",IF(H$83="","",IF(H$83="Faza inwest.",0,IF($C100=SUM($AK100:AK100),0,IF(SUM($G100:H100)-SUM($AK100:AK100)&lt;=SUM($G100:H100)*$E100,SUM($G100:H100)-SUM($AK100:AK100),ROUND(SUM($G100:H100)*$E100,2))))))</f>
        <v/>
      </c>
      <c r="AM100" s="167" t="str">
        <f>IF($C100="","",IF(I$83="","",IF(I$83="Faza inwest.",0,IF($C100=SUM($AK100:AL100),0,IF(SUM($G100:I100)-SUM($AK100:AL100)&lt;=SUM($G100:I100)*$E100,SUM($G100:I100)-SUM($AK100:AL100),ROUND(SUM($G100:I100)*$E100,2))))))</f>
        <v/>
      </c>
      <c r="AN100" s="167" t="str">
        <f>IF($C100="","",IF(J$83="","",IF(J$83="Faza inwest.",0,IF($C100=SUM($AK100:AM100),0,IF(SUM($G100:J100)-SUM($AK100:AM100)&lt;=SUM($G100:J100)*$E100,SUM($G100:J100)-SUM($AK100:AM100),ROUND(SUM($G100:J100)*$E100,2))))))</f>
        <v/>
      </c>
      <c r="AO100" s="167" t="str">
        <f>IF($C100="","",IF(K$83="","",IF(K$83="Faza inwest.",0,IF($C100=SUM($AK100:AN100),0,IF(SUM($G100:K100)-SUM($AK100:AN100)&lt;=SUM($G100:K100)*$E100,SUM($G100:K100)-SUM($AK100:AN100),ROUND(SUM($G100:K100)*$E100,2))))))</f>
        <v/>
      </c>
      <c r="AP100" s="167" t="str">
        <f>IF($C100="","",IF(L$83="","",IF(L$83="Faza inwest.",0,IF($C100=SUM($AK100:AO100),0,IF(SUM($G100:L100)-SUM($AK100:AO100)&lt;=SUM($G100:L100)*$E100,SUM($G100:L100)-SUM($AK100:AO100),ROUND(SUM($G100:L100)*$E100,2))))))</f>
        <v/>
      </c>
      <c r="AQ100" s="167" t="str">
        <f>IF($C100="","",IF(M$83="","",IF(M$83="Faza inwest.",0,IF($C100=SUM($AK100:AP100),0,IF(SUM($G100:M100)-SUM($AK100:AP100)&lt;=SUM($G100:M100)*$E100,SUM($G100:M100)-SUM($AK100:AP100),ROUND(SUM($G100:M100)*$E100,2))))))</f>
        <v/>
      </c>
      <c r="AR100" s="167" t="str">
        <f>IF($C100="","",IF(N$83="","",IF(N$83="Faza inwest.",0,IF($C100=SUM($AK100:AQ100),0,IF(SUM($G100:N100)-SUM($AK100:AQ100)&lt;=SUM($G100:N100)*$E100,SUM($G100:N100)-SUM($AK100:AQ100),ROUND(SUM($G100:N100)*$E100,2))))))</f>
        <v/>
      </c>
      <c r="AS100" s="167" t="str">
        <f>IF($C100="","",IF(O$83="","",IF(O$83="Faza inwest.",0,IF($C100=SUM($AK100:AR100),0,IF(SUM($G100:O100)-SUM($AK100:AR100)&lt;=SUM($G100:O100)*$E100,SUM($G100:O100)-SUM($AK100:AR100),ROUND(SUM($G100:O100)*$E100,2))))))</f>
        <v/>
      </c>
      <c r="AT100" s="167" t="str">
        <f>IF($C100="","",IF(P$83="","",IF(P$83="Faza inwest.",0,IF($C100=SUM($AK100:AS100),0,IF(SUM($G100:P100)-SUM($AK100:AS100)&lt;=SUM($G100:P100)*$E100,SUM($G100:P100)-SUM($AK100:AS100),ROUND(SUM($G100:P100)*$E100,2))))))</f>
        <v/>
      </c>
      <c r="AU100" s="167" t="str">
        <f>IF($C100="","",IF(Q$83="","",IF(Q$83="Faza inwest.",0,IF($C100=SUM($AK100:AT100),0,IF(SUM($G100:Q100)-SUM($AK100:AT100)&lt;=SUM($G100:Q100)*$E100,SUM($G100:Q100)-SUM($AK100:AT100),ROUND(SUM($G100:Q100)*$E100,2))))))</f>
        <v/>
      </c>
      <c r="AV100" s="167" t="str">
        <f>IF($C100="","",IF(R$83="","",IF(R$83="Faza inwest.",0,IF($C100=SUM($AK100:AU100),0,IF(SUM($G100:R100)-SUM($AK100:AU100)&lt;=SUM($G100:R100)*$E100,SUM($G100:R100)-SUM($AK100:AU100),ROUND(SUM($G100:R100)*$E100,2))))))</f>
        <v/>
      </c>
      <c r="AW100" s="167" t="str">
        <f>IF($C100="","",IF(S$83="","",IF(S$83="Faza inwest.",0,IF($C100=SUM($AK100:AV100),0,IF(SUM($G100:S100)-SUM($AK100:AV100)&lt;=SUM($G100:S100)*$E100,SUM($G100:S100)-SUM($AK100:AV100),ROUND(SUM($G100:S100)*$E100,2))))))</f>
        <v/>
      </c>
      <c r="AX100" s="167" t="str">
        <f>IF($C100="","",IF(T$83="","",IF(T$83="Faza inwest.",0,IF($C100=SUM($AK100:AW100),0,IF(SUM($G100:T100)-SUM($AK100:AW100)&lt;=SUM($G100:T100)*$E100,SUM($G100:T100)-SUM($AK100:AW100),ROUND(SUM($G100:T100)*$E100,2))))))</f>
        <v/>
      </c>
      <c r="AY100" s="167" t="str">
        <f>IF($C100="","",IF(U$83="","",IF(U$83="Faza inwest.",0,IF($C100=SUM($AK100:AX100),0,IF(SUM($G100:U100)-SUM($AK100:AX100)&lt;=SUM($G100:U100)*$E100,SUM($G100:U100)-SUM($AK100:AX100),ROUND(SUM($G100:U100)*$E100,2))))))</f>
        <v/>
      </c>
      <c r="AZ100" s="167" t="str">
        <f>IF($C100="","",IF(V$83="","",IF(V$83="Faza inwest.",0,IF($C100=SUM($AK100:AY100),0,IF(SUM($G100:V100)-SUM($AK100:AY100)&lt;=SUM($G100:V100)*$E100,SUM($G100:V100)-SUM($AK100:AY100),ROUND(SUM($G100:V100)*$E100,2))))))</f>
        <v/>
      </c>
      <c r="BA100" s="167" t="str">
        <f>IF($C100="","",IF(W$83="","",IF(W$83="Faza inwest.",0,IF($C100=SUM($AK100:AZ100),0,IF(SUM($G100:W100)-SUM($AK100:AZ100)&lt;=SUM($G100:W100)*$E100,SUM($G100:W100)-SUM($AK100:AZ100),ROUND(SUM($G100:W100)*$E100,2))))))</f>
        <v/>
      </c>
      <c r="BB100" s="167" t="str">
        <f>IF($C100="","",IF(X$83="","",IF(X$83="Faza inwest.",0,IF($C100=SUM($AK100:BA100),0,IF(SUM($G100:X100)-SUM($AK100:BA100)&lt;=SUM($G100:X100)*$E100,SUM($G100:X100)-SUM($AK100:BA100),ROUND(SUM($G100:X100)*$E100,2))))))</f>
        <v/>
      </c>
      <c r="BC100" s="167" t="str">
        <f>IF($C100="","",IF(Y$83="","",IF(Y$83="Faza inwest.",0,IF($C100=SUM($AK100:BB100),0,IF(SUM($G100:Y100)-SUM($AK100:BB100)&lt;=SUM($G100:Y100)*$E100,SUM($G100:Y100)-SUM($AK100:BB100),ROUND(SUM($G100:Y100)*$E100,2))))))</f>
        <v/>
      </c>
      <c r="BD100" s="167" t="str">
        <f>IF($C100="","",IF(Z$83="","",IF(Z$83="Faza inwest.",0,IF($C100=SUM($AK100:BC100),0,IF(SUM($G100:Z100)-SUM($AK100:BC100)&lt;=SUM($G100:Z100)*$E100,SUM($G100:Z100)-SUM($AK100:BC100),ROUND(SUM($G100:Z100)*$E100,2))))))</f>
        <v/>
      </c>
      <c r="BE100" s="167" t="str">
        <f>IF($C100="","",IF(AA$83="","",IF(AA$83="Faza inwest.",0,IF($C100=SUM($AK100:BD100),0,IF(SUM($G100:AA100)-SUM($AK100:BD100)&lt;=SUM($G100:AA100)*$E100,SUM($G100:AA100)-SUM($AK100:BD100),ROUND(SUM($G100:AA100)*$E100,2))))))</f>
        <v/>
      </c>
      <c r="BF100" s="167" t="str">
        <f>IF($C100="","",IF(AB$83="","",IF(AB$83="Faza inwest.",0,IF($C100=SUM($AK100:BE100),0,IF(SUM($G100:AB100)-SUM($AK100:BE100)&lt;=SUM($G100:AB100)*$E100,SUM($G100:AB100)-SUM($AK100:BE100),ROUND(SUM($G100:AB100)*$E100,2))))))</f>
        <v/>
      </c>
      <c r="BG100" s="167" t="str">
        <f>IF($C100="","",IF(AC$83="","",IF(AC$83="Faza inwest.",0,IF($C100=SUM($AK100:BF100),0,IF(SUM($G100:AC100)-SUM($AK100:BF100)&lt;=SUM($G100:AC100)*$E100,SUM($G100:AC100)-SUM($AK100:BF100),ROUND(SUM($G100:AC100)*$E100,2))))))</f>
        <v/>
      </c>
      <c r="BH100" s="167" t="str">
        <f>IF($C100="","",IF(AD$83="","",IF(AD$83="Faza inwest.",0,IF($C100=SUM($AK100:BG100),0,IF(SUM($G100:AD100)-SUM($AK100:BG100)&lt;=SUM($G100:AD100)*$E100,SUM($G100:AD100)-SUM($AK100:BG100),ROUND(SUM($G100:AD100)*$E100,2))))))</f>
        <v/>
      </c>
      <c r="BI100" s="167" t="str">
        <f>IF($C100="","",IF(AE$83="","",IF(AE$83="Faza inwest.",0,IF($C100=SUM($AK100:BH100),0,IF(SUM($G100:AE100)-SUM($AK100:BH100)&lt;=SUM($G100:AE100)*$E100,SUM($G100:AE100)-SUM($AK100:BH100),ROUND(SUM($G100:AE100)*$E100,2))))))</f>
        <v/>
      </c>
      <c r="BJ100" s="167" t="str">
        <f>IF($C100="","",IF(AF$83="","",IF(AF$83="Faza inwest.",0,IF($C100=SUM($AK100:BI100),0,IF(SUM($G100:AF100)-SUM($AK100:BI100)&lt;=SUM($G100:AF100)*$E100,SUM($G100:AF100)-SUM($AK100:BI100),ROUND(SUM($G100:AF100)*$E100,2))))))</f>
        <v/>
      </c>
      <c r="BK100" s="167" t="str">
        <f>IF($C100="","",IF(AG$83="","",IF(AG$83="Faza inwest.",0,IF($C100=SUM($AK100:BJ100),0,IF(SUM($G100:AG100)-SUM($AK100:BJ100)&lt;=SUM($G100:AG100)*$E100,SUM($G100:AG100)-SUM($AK100:BJ100),ROUND(SUM($G100:AG100)*$E100,2))))))</f>
        <v/>
      </c>
      <c r="BL100" s="167" t="str">
        <f>IF($C100="","",IF(AH$83="","",IF(AH$83="Faza inwest.",0,IF($C100=SUM($AK100:BK100),0,IF(SUM($G100:AH100)-SUM($AK100:BK100)&lt;=SUM($G100:AH100)*$E100,SUM($G100:AH100)-SUM($AK100:BK100),ROUND(SUM($G100:AH100)*$E100,2))))))</f>
        <v/>
      </c>
      <c r="BM100" s="167" t="str">
        <f>IF($C100="","",IF(AI$83="","",IF(AI$83="Faza inwest.",0,IF($C100=SUM($AK100:BL100),0,IF(SUM($G100:AI100)-SUM($AK100:BL100)&lt;=SUM($G100:AI100)*$E100,SUM($G100:AI100)-SUM($AK100:BL100),ROUND(SUM($G100:AI100)*$E100,2))))))</f>
        <v/>
      </c>
      <c r="BN100" s="167" t="str">
        <f>IF($C100="","",IF(AJ$83="","",IF(AJ$83="Faza inwest.",0,IF($C100=SUM($AK100:BM100),0,IF(SUM($G100:AJ100)-SUM($AK100:BM100)&lt;=SUM($G100:AJ100)*$E100,SUM($G100:AJ100)-SUM($AK100:BM100),ROUND(SUM($G100:AJ100)*$E100,2))))))</f>
        <v/>
      </c>
    </row>
    <row r="101" spans="1:66" s="62" customFormat="1">
      <c r="A101" s="84" t="str">
        <f>IF(Dane!C78="","",Dane!C78)</f>
        <v/>
      </c>
      <c r="B101" s="175" t="str">
        <f>IF(Dane!D78="","",Dane!D78)</f>
        <v/>
      </c>
      <c r="C101" s="176" t="str">
        <f>IF(Dane!E78="","",Dane!E78)</f>
        <v/>
      </c>
      <c r="D101" s="246" t="str">
        <f>IF(Dane!F78="","",Dane!F78)</f>
        <v/>
      </c>
      <c r="E101" s="398" t="str">
        <f>IF(Dane!G78="","",Dane!G78)</f>
        <v/>
      </c>
      <c r="F101" s="166" t="str">
        <f>IF(Dane!H78="","",Dane!H78)</f>
        <v/>
      </c>
      <c r="G101" s="167" t="str">
        <f>IF(Dane!I78="","",Dane!I78)</f>
        <v/>
      </c>
      <c r="H101" s="167" t="str">
        <f>IF(Dane!J78="","",Dane!J78)</f>
        <v/>
      </c>
      <c r="I101" s="167" t="str">
        <f>IF(Dane!K78="","",Dane!K78)</f>
        <v/>
      </c>
      <c r="J101" s="167" t="str">
        <f>IF(Dane!L78="","",Dane!L78)</f>
        <v/>
      </c>
      <c r="K101" s="167" t="str">
        <f>IF(Dane!M78="","",Dane!M78)</f>
        <v/>
      </c>
      <c r="L101" s="167" t="str">
        <f>IF(Dane!N78="","",Dane!N78)</f>
        <v/>
      </c>
      <c r="M101" s="167" t="str">
        <f>IF(Dane!O78="","",Dane!O78)</f>
        <v/>
      </c>
      <c r="N101" s="167" t="str">
        <f>IF(Dane!P78="","",Dane!P78)</f>
        <v/>
      </c>
      <c r="O101" s="167" t="str">
        <f>IF(Dane!Q78="","",Dane!Q78)</f>
        <v/>
      </c>
      <c r="P101" s="167" t="str">
        <f>IF(Dane!R78="","",Dane!R78)</f>
        <v/>
      </c>
      <c r="Q101" s="167" t="str">
        <f>IF(Dane!S78="","",Dane!S78)</f>
        <v/>
      </c>
      <c r="R101" s="167" t="str">
        <f>IF(Dane!T78="","",Dane!T78)</f>
        <v/>
      </c>
      <c r="S101" s="167" t="str">
        <f>IF(Dane!U78="","",Dane!U78)</f>
        <v/>
      </c>
      <c r="T101" s="167" t="str">
        <f>IF(Dane!V78="","",Dane!V78)</f>
        <v/>
      </c>
      <c r="U101" s="167" t="str">
        <f>IF(Dane!W78="","",Dane!W78)</f>
        <v/>
      </c>
      <c r="V101" s="167" t="str">
        <f>IF(Dane!X78="","",Dane!X78)</f>
        <v/>
      </c>
      <c r="W101" s="167" t="str">
        <f>IF(Dane!Y78="","",Dane!Y78)</f>
        <v/>
      </c>
      <c r="X101" s="167" t="str">
        <f>IF(Dane!Z78="","",Dane!Z78)</f>
        <v/>
      </c>
      <c r="Y101" s="167" t="str">
        <f>IF(Dane!AA78="","",Dane!AA78)</f>
        <v/>
      </c>
      <c r="Z101" s="167" t="str">
        <f>IF(Dane!AB78="","",Dane!AB78)</f>
        <v/>
      </c>
      <c r="AA101" s="167" t="str">
        <f>IF(Dane!AC78="","",Dane!AC78)</f>
        <v/>
      </c>
      <c r="AB101" s="167" t="str">
        <f>IF(Dane!AD78="","",Dane!AD78)</f>
        <v/>
      </c>
      <c r="AC101" s="167" t="str">
        <f>IF(Dane!AE78="","",Dane!AE78)</f>
        <v/>
      </c>
      <c r="AD101" s="167" t="str">
        <f>IF(Dane!AF78="","",Dane!AF78)</f>
        <v/>
      </c>
      <c r="AE101" s="167" t="str">
        <f>IF(Dane!AG78="","",Dane!AG78)</f>
        <v/>
      </c>
      <c r="AF101" s="167" t="str">
        <f>IF(Dane!AH78="","",Dane!AH78)</f>
        <v/>
      </c>
      <c r="AG101" s="167" t="str">
        <f>IF(Dane!AI78="","",Dane!AI78)</f>
        <v/>
      </c>
      <c r="AH101" s="167" t="str">
        <f>IF(Dane!AJ78="","",Dane!AJ78)</f>
        <v/>
      </c>
      <c r="AI101" s="167" t="str">
        <f>IF(Dane!AK78="","",Dane!AK78)</f>
        <v/>
      </c>
      <c r="AJ101" s="167" t="str">
        <f>IF(Dane!AL78="","",Dane!AL78)</f>
        <v/>
      </c>
      <c r="AK101" s="167" t="str">
        <f>IF($C101="","",IF(H$83="","",IF(G$83="Faza inwest.",0,ROUND(SUM($G101:G101)*$E101,2))))</f>
        <v/>
      </c>
      <c r="AL101" s="167" t="str">
        <f>IF($C101="","",IF(H$83="","",IF(H$83="Faza inwest.",0,IF($C101=SUM($AK101:AK101),0,IF(SUM($G101:H101)-SUM($AK101:AK101)&lt;=SUM($G101:H101)*$E101,SUM($G101:H101)-SUM($AK101:AK101),ROUND(SUM($G101:H101)*$E101,2))))))</f>
        <v/>
      </c>
      <c r="AM101" s="167" t="str">
        <f>IF($C101="","",IF(I$83="","",IF(I$83="Faza inwest.",0,IF($C101=SUM($AK101:AL101),0,IF(SUM($G101:I101)-SUM($AK101:AL101)&lt;=SUM($G101:I101)*$E101,SUM($G101:I101)-SUM($AK101:AL101),ROUND(SUM($G101:I101)*$E101,2))))))</f>
        <v/>
      </c>
      <c r="AN101" s="167" t="str">
        <f>IF($C101="","",IF(J$83="","",IF(J$83="Faza inwest.",0,IF($C101=SUM($AK101:AM101),0,IF(SUM($G101:J101)-SUM($AK101:AM101)&lt;=SUM($G101:J101)*$E101,SUM($G101:J101)-SUM($AK101:AM101),ROUND(SUM($G101:J101)*$E101,2))))))</f>
        <v/>
      </c>
      <c r="AO101" s="167" t="str">
        <f>IF($C101="","",IF(K$83="","",IF(K$83="Faza inwest.",0,IF($C101=SUM($AK101:AN101),0,IF(SUM($G101:K101)-SUM($AK101:AN101)&lt;=SUM($G101:K101)*$E101,SUM($G101:K101)-SUM($AK101:AN101),ROUND(SUM($G101:K101)*$E101,2))))))</f>
        <v/>
      </c>
      <c r="AP101" s="167" t="str">
        <f>IF($C101="","",IF(L$83="","",IF(L$83="Faza inwest.",0,IF($C101=SUM($AK101:AO101),0,IF(SUM($G101:L101)-SUM($AK101:AO101)&lt;=SUM($G101:L101)*$E101,SUM($G101:L101)-SUM($AK101:AO101),ROUND(SUM($G101:L101)*$E101,2))))))</f>
        <v/>
      </c>
      <c r="AQ101" s="167" t="str">
        <f>IF($C101="","",IF(M$83="","",IF(M$83="Faza inwest.",0,IF($C101=SUM($AK101:AP101),0,IF(SUM($G101:M101)-SUM($AK101:AP101)&lt;=SUM($G101:M101)*$E101,SUM($G101:M101)-SUM($AK101:AP101),ROUND(SUM($G101:M101)*$E101,2))))))</f>
        <v/>
      </c>
      <c r="AR101" s="167" t="str">
        <f>IF($C101="","",IF(N$83="","",IF(N$83="Faza inwest.",0,IF($C101=SUM($AK101:AQ101),0,IF(SUM($G101:N101)-SUM($AK101:AQ101)&lt;=SUM($G101:N101)*$E101,SUM($G101:N101)-SUM($AK101:AQ101),ROUND(SUM($G101:N101)*$E101,2))))))</f>
        <v/>
      </c>
      <c r="AS101" s="167" t="str">
        <f>IF($C101="","",IF(O$83="","",IF(O$83="Faza inwest.",0,IF($C101=SUM($AK101:AR101),0,IF(SUM($G101:O101)-SUM($AK101:AR101)&lt;=SUM($G101:O101)*$E101,SUM($G101:O101)-SUM($AK101:AR101),ROUND(SUM($G101:O101)*$E101,2))))))</f>
        <v/>
      </c>
      <c r="AT101" s="167" t="str">
        <f>IF($C101="","",IF(P$83="","",IF(P$83="Faza inwest.",0,IF($C101=SUM($AK101:AS101),0,IF(SUM($G101:P101)-SUM($AK101:AS101)&lt;=SUM($G101:P101)*$E101,SUM($G101:P101)-SUM($AK101:AS101),ROUND(SUM($G101:P101)*$E101,2))))))</f>
        <v/>
      </c>
      <c r="AU101" s="167" t="str">
        <f>IF($C101="","",IF(Q$83="","",IF(Q$83="Faza inwest.",0,IF($C101=SUM($AK101:AT101),0,IF(SUM($G101:Q101)-SUM($AK101:AT101)&lt;=SUM($G101:Q101)*$E101,SUM($G101:Q101)-SUM($AK101:AT101),ROUND(SUM($G101:Q101)*$E101,2))))))</f>
        <v/>
      </c>
      <c r="AV101" s="167" t="str">
        <f>IF($C101="","",IF(R$83="","",IF(R$83="Faza inwest.",0,IF($C101=SUM($AK101:AU101),0,IF(SUM($G101:R101)-SUM($AK101:AU101)&lt;=SUM($G101:R101)*$E101,SUM($G101:R101)-SUM($AK101:AU101),ROUND(SUM($G101:R101)*$E101,2))))))</f>
        <v/>
      </c>
      <c r="AW101" s="167" t="str">
        <f>IF($C101="","",IF(S$83="","",IF(S$83="Faza inwest.",0,IF($C101=SUM($AK101:AV101),0,IF(SUM($G101:S101)-SUM($AK101:AV101)&lt;=SUM($G101:S101)*$E101,SUM($G101:S101)-SUM($AK101:AV101),ROUND(SUM($G101:S101)*$E101,2))))))</f>
        <v/>
      </c>
      <c r="AX101" s="167" t="str">
        <f>IF($C101="","",IF(T$83="","",IF(T$83="Faza inwest.",0,IF($C101=SUM($AK101:AW101),0,IF(SUM($G101:T101)-SUM($AK101:AW101)&lt;=SUM($G101:T101)*$E101,SUM($G101:T101)-SUM($AK101:AW101),ROUND(SUM($G101:T101)*$E101,2))))))</f>
        <v/>
      </c>
      <c r="AY101" s="167" t="str">
        <f>IF($C101="","",IF(U$83="","",IF(U$83="Faza inwest.",0,IF($C101=SUM($AK101:AX101),0,IF(SUM($G101:U101)-SUM($AK101:AX101)&lt;=SUM($G101:U101)*$E101,SUM($G101:U101)-SUM($AK101:AX101),ROUND(SUM($G101:U101)*$E101,2))))))</f>
        <v/>
      </c>
      <c r="AZ101" s="167" t="str">
        <f>IF($C101="","",IF(V$83="","",IF(V$83="Faza inwest.",0,IF($C101=SUM($AK101:AY101),0,IF(SUM($G101:V101)-SUM($AK101:AY101)&lt;=SUM($G101:V101)*$E101,SUM($G101:V101)-SUM($AK101:AY101),ROUND(SUM($G101:V101)*$E101,2))))))</f>
        <v/>
      </c>
      <c r="BA101" s="167" t="str">
        <f>IF($C101="","",IF(W$83="","",IF(W$83="Faza inwest.",0,IF($C101=SUM($AK101:AZ101),0,IF(SUM($G101:W101)-SUM($AK101:AZ101)&lt;=SUM($G101:W101)*$E101,SUM($G101:W101)-SUM($AK101:AZ101),ROUND(SUM($G101:W101)*$E101,2))))))</f>
        <v/>
      </c>
      <c r="BB101" s="167" t="str">
        <f>IF($C101="","",IF(X$83="","",IF(X$83="Faza inwest.",0,IF($C101=SUM($AK101:BA101),0,IF(SUM($G101:X101)-SUM($AK101:BA101)&lt;=SUM($G101:X101)*$E101,SUM($G101:X101)-SUM($AK101:BA101),ROUND(SUM($G101:X101)*$E101,2))))))</f>
        <v/>
      </c>
      <c r="BC101" s="167" t="str">
        <f>IF($C101="","",IF(Y$83="","",IF(Y$83="Faza inwest.",0,IF($C101=SUM($AK101:BB101),0,IF(SUM($G101:Y101)-SUM($AK101:BB101)&lt;=SUM($G101:Y101)*$E101,SUM($G101:Y101)-SUM($AK101:BB101),ROUND(SUM($G101:Y101)*$E101,2))))))</f>
        <v/>
      </c>
      <c r="BD101" s="167" t="str">
        <f>IF($C101="","",IF(Z$83="","",IF(Z$83="Faza inwest.",0,IF($C101=SUM($AK101:BC101),0,IF(SUM($G101:Z101)-SUM($AK101:BC101)&lt;=SUM($G101:Z101)*$E101,SUM($G101:Z101)-SUM($AK101:BC101),ROUND(SUM($G101:Z101)*$E101,2))))))</f>
        <v/>
      </c>
      <c r="BE101" s="167" t="str">
        <f>IF($C101="","",IF(AA$83="","",IF(AA$83="Faza inwest.",0,IF($C101=SUM($AK101:BD101),0,IF(SUM($G101:AA101)-SUM($AK101:BD101)&lt;=SUM($G101:AA101)*$E101,SUM($G101:AA101)-SUM($AK101:BD101),ROUND(SUM($G101:AA101)*$E101,2))))))</f>
        <v/>
      </c>
      <c r="BF101" s="167" t="str">
        <f>IF($C101="","",IF(AB$83="","",IF(AB$83="Faza inwest.",0,IF($C101=SUM($AK101:BE101),0,IF(SUM($G101:AB101)-SUM($AK101:BE101)&lt;=SUM($G101:AB101)*$E101,SUM($G101:AB101)-SUM($AK101:BE101),ROUND(SUM($G101:AB101)*$E101,2))))))</f>
        <v/>
      </c>
      <c r="BG101" s="167" t="str">
        <f>IF($C101="","",IF(AC$83="","",IF(AC$83="Faza inwest.",0,IF($C101=SUM($AK101:BF101),0,IF(SUM($G101:AC101)-SUM($AK101:BF101)&lt;=SUM($G101:AC101)*$E101,SUM($G101:AC101)-SUM($AK101:BF101),ROUND(SUM($G101:AC101)*$E101,2))))))</f>
        <v/>
      </c>
      <c r="BH101" s="167" t="str">
        <f>IF($C101="","",IF(AD$83="","",IF(AD$83="Faza inwest.",0,IF($C101=SUM($AK101:BG101),0,IF(SUM($G101:AD101)-SUM($AK101:BG101)&lt;=SUM($G101:AD101)*$E101,SUM($G101:AD101)-SUM($AK101:BG101),ROUND(SUM($G101:AD101)*$E101,2))))))</f>
        <v/>
      </c>
      <c r="BI101" s="167" t="str">
        <f>IF($C101="","",IF(AE$83="","",IF(AE$83="Faza inwest.",0,IF($C101=SUM($AK101:BH101),0,IF(SUM($G101:AE101)-SUM($AK101:BH101)&lt;=SUM($G101:AE101)*$E101,SUM($G101:AE101)-SUM($AK101:BH101),ROUND(SUM($G101:AE101)*$E101,2))))))</f>
        <v/>
      </c>
      <c r="BJ101" s="167" t="str">
        <f>IF($C101="","",IF(AF$83="","",IF(AF$83="Faza inwest.",0,IF($C101=SUM($AK101:BI101),0,IF(SUM($G101:AF101)-SUM($AK101:BI101)&lt;=SUM($G101:AF101)*$E101,SUM($G101:AF101)-SUM($AK101:BI101),ROUND(SUM($G101:AF101)*$E101,2))))))</f>
        <v/>
      </c>
      <c r="BK101" s="167" t="str">
        <f>IF($C101="","",IF(AG$83="","",IF(AG$83="Faza inwest.",0,IF($C101=SUM($AK101:BJ101),0,IF(SUM($G101:AG101)-SUM($AK101:BJ101)&lt;=SUM($G101:AG101)*$E101,SUM($G101:AG101)-SUM($AK101:BJ101),ROUND(SUM($G101:AG101)*$E101,2))))))</f>
        <v/>
      </c>
      <c r="BL101" s="167" t="str">
        <f>IF($C101="","",IF(AH$83="","",IF(AH$83="Faza inwest.",0,IF($C101=SUM($AK101:BK101),0,IF(SUM($G101:AH101)-SUM($AK101:BK101)&lt;=SUM($G101:AH101)*$E101,SUM($G101:AH101)-SUM($AK101:BK101),ROUND(SUM($G101:AH101)*$E101,2))))))</f>
        <v/>
      </c>
      <c r="BM101" s="167" t="str">
        <f>IF($C101="","",IF(AI$83="","",IF(AI$83="Faza inwest.",0,IF($C101=SUM($AK101:BL101),0,IF(SUM($G101:AI101)-SUM($AK101:BL101)&lt;=SUM($G101:AI101)*$E101,SUM($G101:AI101)-SUM($AK101:BL101),ROUND(SUM($G101:AI101)*$E101,2))))))</f>
        <v/>
      </c>
      <c r="BN101" s="167" t="str">
        <f>IF($C101="","",IF(AJ$83="","",IF(AJ$83="Faza inwest.",0,IF($C101=SUM($AK101:BM101),0,IF(SUM($G101:AJ101)-SUM($AK101:BM101)&lt;=SUM($G101:AJ101)*$E101,SUM($G101:AJ101)-SUM($AK101:BM101),ROUND(SUM($G101:AJ101)*$E101,2))))))</f>
        <v/>
      </c>
    </row>
    <row r="102" spans="1:66" s="62" customFormat="1">
      <c r="A102" s="84" t="str">
        <f>IF(Dane!C79="","",Dane!C79)</f>
        <v/>
      </c>
      <c r="B102" s="175" t="str">
        <f>IF(Dane!D79="","",Dane!D79)</f>
        <v/>
      </c>
      <c r="C102" s="176" t="str">
        <f>IF(Dane!E79="","",Dane!E79)</f>
        <v/>
      </c>
      <c r="D102" s="246" t="str">
        <f>IF(Dane!F79="","",Dane!F79)</f>
        <v/>
      </c>
      <c r="E102" s="398" t="str">
        <f>IF(Dane!G79="","",Dane!G79)</f>
        <v/>
      </c>
      <c r="F102" s="166" t="str">
        <f>IF(Dane!H79="","",Dane!H79)</f>
        <v/>
      </c>
      <c r="G102" s="167" t="str">
        <f>IF(Dane!I79="","",Dane!I79)</f>
        <v/>
      </c>
      <c r="H102" s="167" t="str">
        <f>IF(Dane!J79="","",Dane!J79)</f>
        <v/>
      </c>
      <c r="I102" s="167" t="str">
        <f>IF(Dane!K79="","",Dane!K79)</f>
        <v/>
      </c>
      <c r="J102" s="167" t="str">
        <f>IF(Dane!L79="","",Dane!L79)</f>
        <v/>
      </c>
      <c r="K102" s="167" t="str">
        <f>IF(Dane!M79="","",Dane!M79)</f>
        <v/>
      </c>
      <c r="L102" s="167" t="str">
        <f>IF(Dane!N79="","",Dane!N79)</f>
        <v/>
      </c>
      <c r="M102" s="167" t="str">
        <f>IF(Dane!O79="","",Dane!O79)</f>
        <v/>
      </c>
      <c r="N102" s="167" t="str">
        <f>IF(Dane!P79="","",Dane!P79)</f>
        <v/>
      </c>
      <c r="O102" s="167" t="str">
        <f>IF(Dane!Q79="","",Dane!Q79)</f>
        <v/>
      </c>
      <c r="P102" s="167" t="str">
        <f>IF(Dane!R79="","",Dane!R79)</f>
        <v/>
      </c>
      <c r="Q102" s="167" t="str">
        <f>IF(Dane!S79="","",Dane!S79)</f>
        <v/>
      </c>
      <c r="R102" s="167" t="str">
        <f>IF(Dane!T79="","",Dane!T79)</f>
        <v/>
      </c>
      <c r="S102" s="167" t="str">
        <f>IF(Dane!U79="","",Dane!U79)</f>
        <v/>
      </c>
      <c r="T102" s="167" t="str">
        <f>IF(Dane!V79="","",Dane!V79)</f>
        <v/>
      </c>
      <c r="U102" s="167" t="str">
        <f>IF(Dane!W79="","",Dane!W79)</f>
        <v/>
      </c>
      <c r="V102" s="167" t="str">
        <f>IF(Dane!X79="","",Dane!X79)</f>
        <v/>
      </c>
      <c r="W102" s="167" t="str">
        <f>IF(Dane!Y79="","",Dane!Y79)</f>
        <v/>
      </c>
      <c r="X102" s="167" t="str">
        <f>IF(Dane!Z79="","",Dane!Z79)</f>
        <v/>
      </c>
      <c r="Y102" s="167" t="str">
        <f>IF(Dane!AA79="","",Dane!AA79)</f>
        <v/>
      </c>
      <c r="Z102" s="167" t="str">
        <f>IF(Dane!AB79="","",Dane!AB79)</f>
        <v/>
      </c>
      <c r="AA102" s="167" t="str">
        <f>IF(Dane!AC79="","",Dane!AC79)</f>
        <v/>
      </c>
      <c r="AB102" s="167" t="str">
        <f>IF(Dane!AD79="","",Dane!AD79)</f>
        <v/>
      </c>
      <c r="AC102" s="167" t="str">
        <f>IF(Dane!AE79="","",Dane!AE79)</f>
        <v/>
      </c>
      <c r="AD102" s="167" t="str">
        <f>IF(Dane!AF79="","",Dane!AF79)</f>
        <v/>
      </c>
      <c r="AE102" s="167" t="str">
        <f>IF(Dane!AG79="","",Dane!AG79)</f>
        <v/>
      </c>
      <c r="AF102" s="167" t="str">
        <f>IF(Dane!AH79="","",Dane!AH79)</f>
        <v/>
      </c>
      <c r="AG102" s="167" t="str">
        <f>IF(Dane!AI79="","",Dane!AI79)</f>
        <v/>
      </c>
      <c r="AH102" s="167" t="str">
        <f>IF(Dane!AJ79="","",Dane!AJ79)</f>
        <v/>
      </c>
      <c r="AI102" s="167" t="str">
        <f>IF(Dane!AK79="","",Dane!AK79)</f>
        <v/>
      </c>
      <c r="AJ102" s="167" t="str">
        <f>IF(Dane!AL79="","",Dane!AL79)</f>
        <v/>
      </c>
      <c r="AK102" s="167" t="str">
        <f>IF($C102="","",IF(H$83="","",IF(G$83="Faza inwest.",0,ROUND(SUM($G102:G102)*$E102,2))))</f>
        <v/>
      </c>
      <c r="AL102" s="167" t="str">
        <f>IF($C102="","",IF(H$83="","",IF(H$83="Faza inwest.",0,IF($C102=SUM($AK102:AK102),0,IF(SUM($G102:H102)-SUM($AK102:AK102)&lt;=SUM($G102:H102)*$E102,SUM($G102:H102)-SUM($AK102:AK102),ROUND(SUM($G102:H102)*$E102,2))))))</f>
        <v/>
      </c>
      <c r="AM102" s="167" t="str">
        <f>IF($C102="","",IF(I$83="","",IF(I$83="Faza inwest.",0,IF($C102=SUM($AK102:AL102),0,IF(SUM($G102:I102)-SUM($AK102:AL102)&lt;=SUM($G102:I102)*$E102,SUM($G102:I102)-SUM($AK102:AL102),ROUND(SUM($G102:I102)*$E102,2))))))</f>
        <v/>
      </c>
      <c r="AN102" s="167" t="str">
        <f>IF($C102="","",IF(J$83="","",IF(J$83="Faza inwest.",0,IF($C102=SUM($AK102:AM102),0,IF(SUM($G102:J102)-SUM($AK102:AM102)&lt;=SUM($G102:J102)*$E102,SUM($G102:J102)-SUM($AK102:AM102),ROUND(SUM($G102:J102)*$E102,2))))))</f>
        <v/>
      </c>
      <c r="AO102" s="167" t="str">
        <f>IF($C102="","",IF(K$83="","",IF(K$83="Faza inwest.",0,IF($C102=SUM($AK102:AN102),0,IF(SUM($G102:K102)-SUM($AK102:AN102)&lt;=SUM($G102:K102)*$E102,SUM($G102:K102)-SUM($AK102:AN102),ROUND(SUM($G102:K102)*$E102,2))))))</f>
        <v/>
      </c>
      <c r="AP102" s="167" t="str">
        <f>IF($C102="","",IF(L$83="","",IF(L$83="Faza inwest.",0,IF($C102=SUM($AK102:AO102),0,IF(SUM($G102:L102)-SUM($AK102:AO102)&lt;=SUM($G102:L102)*$E102,SUM($G102:L102)-SUM($AK102:AO102),ROUND(SUM($G102:L102)*$E102,2))))))</f>
        <v/>
      </c>
      <c r="AQ102" s="167" t="str">
        <f>IF($C102="","",IF(M$83="","",IF(M$83="Faza inwest.",0,IF($C102=SUM($AK102:AP102),0,IF(SUM($G102:M102)-SUM($AK102:AP102)&lt;=SUM($G102:M102)*$E102,SUM($G102:M102)-SUM($AK102:AP102),ROUND(SUM($G102:M102)*$E102,2))))))</f>
        <v/>
      </c>
      <c r="AR102" s="167" t="str">
        <f>IF($C102="","",IF(N$83="","",IF(N$83="Faza inwest.",0,IF($C102=SUM($AK102:AQ102),0,IF(SUM($G102:N102)-SUM($AK102:AQ102)&lt;=SUM($G102:N102)*$E102,SUM($G102:N102)-SUM($AK102:AQ102),ROUND(SUM($G102:N102)*$E102,2))))))</f>
        <v/>
      </c>
      <c r="AS102" s="167" t="str">
        <f>IF($C102="","",IF(O$83="","",IF(O$83="Faza inwest.",0,IF($C102=SUM($AK102:AR102),0,IF(SUM($G102:O102)-SUM($AK102:AR102)&lt;=SUM($G102:O102)*$E102,SUM($G102:O102)-SUM($AK102:AR102),ROUND(SUM($G102:O102)*$E102,2))))))</f>
        <v/>
      </c>
      <c r="AT102" s="167" t="str">
        <f>IF($C102="","",IF(P$83="","",IF(P$83="Faza inwest.",0,IF($C102=SUM($AK102:AS102),0,IF(SUM($G102:P102)-SUM($AK102:AS102)&lt;=SUM($G102:P102)*$E102,SUM($G102:P102)-SUM($AK102:AS102),ROUND(SUM($G102:P102)*$E102,2))))))</f>
        <v/>
      </c>
      <c r="AU102" s="167" t="str">
        <f>IF($C102="","",IF(Q$83="","",IF(Q$83="Faza inwest.",0,IF($C102=SUM($AK102:AT102),0,IF(SUM($G102:Q102)-SUM($AK102:AT102)&lt;=SUM($G102:Q102)*$E102,SUM($G102:Q102)-SUM($AK102:AT102),ROUND(SUM($G102:Q102)*$E102,2))))))</f>
        <v/>
      </c>
      <c r="AV102" s="167" t="str">
        <f>IF($C102="","",IF(R$83="","",IF(R$83="Faza inwest.",0,IF($C102=SUM($AK102:AU102),0,IF(SUM($G102:R102)-SUM($AK102:AU102)&lt;=SUM($G102:R102)*$E102,SUM($G102:R102)-SUM($AK102:AU102),ROUND(SUM($G102:R102)*$E102,2))))))</f>
        <v/>
      </c>
      <c r="AW102" s="167" t="str">
        <f>IF($C102="","",IF(S$83="","",IF(S$83="Faza inwest.",0,IF($C102=SUM($AK102:AV102),0,IF(SUM($G102:S102)-SUM($AK102:AV102)&lt;=SUM($G102:S102)*$E102,SUM($G102:S102)-SUM($AK102:AV102),ROUND(SUM($G102:S102)*$E102,2))))))</f>
        <v/>
      </c>
      <c r="AX102" s="167" t="str">
        <f>IF($C102="","",IF(T$83="","",IF(T$83="Faza inwest.",0,IF($C102=SUM($AK102:AW102),0,IF(SUM($G102:T102)-SUM($AK102:AW102)&lt;=SUM($G102:T102)*$E102,SUM($G102:T102)-SUM($AK102:AW102),ROUND(SUM($G102:T102)*$E102,2))))))</f>
        <v/>
      </c>
      <c r="AY102" s="167" t="str">
        <f>IF($C102="","",IF(U$83="","",IF(U$83="Faza inwest.",0,IF($C102=SUM($AK102:AX102),0,IF(SUM($G102:U102)-SUM($AK102:AX102)&lt;=SUM($G102:U102)*$E102,SUM($G102:U102)-SUM($AK102:AX102),ROUND(SUM($G102:U102)*$E102,2))))))</f>
        <v/>
      </c>
      <c r="AZ102" s="167" t="str">
        <f>IF($C102="","",IF(V$83="","",IF(V$83="Faza inwest.",0,IF($C102=SUM($AK102:AY102),0,IF(SUM($G102:V102)-SUM($AK102:AY102)&lt;=SUM($G102:V102)*$E102,SUM($G102:V102)-SUM($AK102:AY102),ROUND(SUM($G102:V102)*$E102,2))))))</f>
        <v/>
      </c>
      <c r="BA102" s="167" t="str">
        <f>IF($C102="","",IF(W$83="","",IF(W$83="Faza inwest.",0,IF($C102=SUM($AK102:AZ102),0,IF(SUM($G102:W102)-SUM($AK102:AZ102)&lt;=SUM($G102:W102)*$E102,SUM($G102:W102)-SUM($AK102:AZ102),ROUND(SUM($G102:W102)*$E102,2))))))</f>
        <v/>
      </c>
      <c r="BB102" s="167" t="str">
        <f>IF($C102="","",IF(X$83="","",IF(X$83="Faza inwest.",0,IF($C102=SUM($AK102:BA102),0,IF(SUM($G102:X102)-SUM($AK102:BA102)&lt;=SUM($G102:X102)*$E102,SUM($G102:X102)-SUM($AK102:BA102),ROUND(SUM($G102:X102)*$E102,2))))))</f>
        <v/>
      </c>
      <c r="BC102" s="167" t="str">
        <f>IF($C102="","",IF(Y$83="","",IF(Y$83="Faza inwest.",0,IF($C102=SUM($AK102:BB102),0,IF(SUM($G102:Y102)-SUM($AK102:BB102)&lt;=SUM($G102:Y102)*$E102,SUM($G102:Y102)-SUM($AK102:BB102),ROUND(SUM($G102:Y102)*$E102,2))))))</f>
        <v/>
      </c>
      <c r="BD102" s="167" t="str">
        <f>IF($C102="","",IF(Z$83="","",IF(Z$83="Faza inwest.",0,IF($C102=SUM($AK102:BC102),0,IF(SUM($G102:Z102)-SUM($AK102:BC102)&lt;=SUM($G102:Z102)*$E102,SUM($G102:Z102)-SUM($AK102:BC102),ROUND(SUM($G102:Z102)*$E102,2))))))</f>
        <v/>
      </c>
      <c r="BE102" s="167" t="str">
        <f>IF($C102="","",IF(AA$83="","",IF(AA$83="Faza inwest.",0,IF($C102=SUM($AK102:BD102),0,IF(SUM($G102:AA102)-SUM($AK102:BD102)&lt;=SUM($G102:AA102)*$E102,SUM($G102:AA102)-SUM($AK102:BD102),ROUND(SUM($G102:AA102)*$E102,2))))))</f>
        <v/>
      </c>
      <c r="BF102" s="167" t="str">
        <f>IF($C102="","",IF(AB$83="","",IF(AB$83="Faza inwest.",0,IF($C102=SUM($AK102:BE102),0,IF(SUM($G102:AB102)-SUM($AK102:BE102)&lt;=SUM($G102:AB102)*$E102,SUM($G102:AB102)-SUM($AK102:BE102),ROUND(SUM($G102:AB102)*$E102,2))))))</f>
        <v/>
      </c>
      <c r="BG102" s="167" t="str">
        <f>IF($C102="","",IF(AC$83="","",IF(AC$83="Faza inwest.",0,IF($C102=SUM($AK102:BF102),0,IF(SUM($G102:AC102)-SUM($AK102:BF102)&lt;=SUM($G102:AC102)*$E102,SUM($G102:AC102)-SUM($AK102:BF102),ROUND(SUM($G102:AC102)*$E102,2))))))</f>
        <v/>
      </c>
      <c r="BH102" s="167" t="str">
        <f>IF($C102="","",IF(AD$83="","",IF(AD$83="Faza inwest.",0,IF($C102=SUM($AK102:BG102),0,IF(SUM($G102:AD102)-SUM($AK102:BG102)&lt;=SUM($G102:AD102)*$E102,SUM($G102:AD102)-SUM($AK102:BG102),ROUND(SUM($G102:AD102)*$E102,2))))))</f>
        <v/>
      </c>
      <c r="BI102" s="167" t="str">
        <f>IF($C102="","",IF(AE$83="","",IF(AE$83="Faza inwest.",0,IF($C102=SUM($AK102:BH102),0,IF(SUM($G102:AE102)-SUM($AK102:BH102)&lt;=SUM($G102:AE102)*$E102,SUM($G102:AE102)-SUM($AK102:BH102),ROUND(SUM($G102:AE102)*$E102,2))))))</f>
        <v/>
      </c>
      <c r="BJ102" s="167" t="str">
        <f>IF($C102="","",IF(AF$83="","",IF(AF$83="Faza inwest.",0,IF($C102=SUM($AK102:BI102),0,IF(SUM($G102:AF102)-SUM($AK102:BI102)&lt;=SUM($G102:AF102)*$E102,SUM($G102:AF102)-SUM($AK102:BI102),ROUND(SUM($G102:AF102)*$E102,2))))))</f>
        <v/>
      </c>
      <c r="BK102" s="167" t="str">
        <f>IF($C102="","",IF(AG$83="","",IF(AG$83="Faza inwest.",0,IF($C102=SUM($AK102:BJ102),0,IF(SUM($G102:AG102)-SUM($AK102:BJ102)&lt;=SUM($G102:AG102)*$E102,SUM($G102:AG102)-SUM($AK102:BJ102),ROUND(SUM($G102:AG102)*$E102,2))))))</f>
        <v/>
      </c>
      <c r="BL102" s="167" t="str">
        <f>IF($C102="","",IF(AH$83="","",IF(AH$83="Faza inwest.",0,IF($C102=SUM($AK102:BK102),0,IF(SUM($G102:AH102)-SUM($AK102:BK102)&lt;=SUM($G102:AH102)*$E102,SUM($G102:AH102)-SUM($AK102:BK102),ROUND(SUM($G102:AH102)*$E102,2))))))</f>
        <v/>
      </c>
      <c r="BM102" s="167" t="str">
        <f>IF($C102="","",IF(AI$83="","",IF(AI$83="Faza inwest.",0,IF($C102=SUM($AK102:BL102),0,IF(SUM($G102:AI102)-SUM($AK102:BL102)&lt;=SUM($G102:AI102)*$E102,SUM($G102:AI102)-SUM($AK102:BL102),ROUND(SUM($G102:AI102)*$E102,2))))))</f>
        <v/>
      </c>
      <c r="BN102" s="167" t="str">
        <f>IF($C102="","",IF(AJ$83="","",IF(AJ$83="Faza inwest.",0,IF($C102=SUM($AK102:BM102),0,IF(SUM($G102:AJ102)-SUM($AK102:BM102)&lt;=SUM($G102:AJ102)*$E102,SUM($G102:AJ102)-SUM($AK102:BM102),ROUND(SUM($G102:AJ102)*$E102,2))))))</f>
        <v/>
      </c>
    </row>
    <row r="103" spans="1:66" s="62" customFormat="1">
      <c r="A103" s="84" t="str">
        <f>IF(Dane!C80="","",Dane!C80)</f>
        <v/>
      </c>
      <c r="B103" s="175" t="str">
        <f>IF(Dane!D80="","",Dane!D80)</f>
        <v/>
      </c>
      <c r="C103" s="176" t="str">
        <f>IF(Dane!E80="","",Dane!E80)</f>
        <v/>
      </c>
      <c r="D103" s="246" t="str">
        <f>IF(Dane!F80="","",Dane!F80)</f>
        <v/>
      </c>
      <c r="E103" s="398" t="str">
        <f>IF(Dane!G80="","",Dane!G80)</f>
        <v/>
      </c>
      <c r="F103" s="166" t="str">
        <f>IF(Dane!H80="","",Dane!H80)</f>
        <v/>
      </c>
      <c r="G103" s="167" t="str">
        <f>IF(Dane!I80="","",Dane!I80)</f>
        <v/>
      </c>
      <c r="H103" s="167" t="str">
        <f>IF(Dane!J80="","",Dane!J80)</f>
        <v/>
      </c>
      <c r="I103" s="167" t="str">
        <f>IF(Dane!K80="","",Dane!K80)</f>
        <v/>
      </c>
      <c r="J103" s="167" t="str">
        <f>IF(Dane!L80="","",Dane!L80)</f>
        <v/>
      </c>
      <c r="K103" s="167" t="str">
        <f>IF(Dane!M80="","",Dane!M80)</f>
        <v/>
      </c>
      <c r="L103" s="167" t="str">
        <f>IF(Dane!N80="","",Dane!N80)</f>
        <v/>
      </c>
      <c r="M103" s="167" t="str">
        <f>IF(Dane!O80="","",Dane!O80)</f>
        <v/>
      </c>
      <c r="N103" s="167" t="str">
        <f>IF(Dane!P80="","",Dane!P80)</f>
        <v/>
      </c>
      <c r="O103" s="167" t="str">
        <f>IF(Dane!Q80="","",Dane!Q80)</f>
        <v/>
      </c>
      <c r="P103" s="167" t="str">
        <f>IF(Dane!R80="","",Dane!R80)</f>
        <v/>
      </c>
      <c r="Q103" s="167" t="str">
        <f>IF(Dane!S80="","",Dane!S80)</f>
        <v/>
      </c>
      <c r="R103" s="167" t="str">
        <f>IF(Dane!T80="","",Dane!T80)</f>
        <v/>
      </c>
      <c r="S103" s="167" t="str">
        <f>IF(Dane!U80="","",Dane!U80)</f>
        <v/>
      </c>
      <c r="T103" s="167" t="str">
        <f>IF(Dane!V80="","",Dane!V80)</f>
        <v/>
      </c>
      <c r="U103" s="167" t="str">
        <f>IF(Dane!W80="","",Dane!W80)</f>
        <v/>
      </c>
      <c r="V103" s="167" t="str">
        <f>IF(Dane!X80="","",Dane!X80)</f>
        <v/>
      </c>
      <c r="W103" s="167" t="str">
        <f>IF(Dane!Y80="","",Dane!Y80)</f>
        <v/>
      </c>
      <c r="X103" s="167" t="str">
        <f>IF(Dane!Z80="","",Dane!Z80)</f>
        <v/>
      </c>
      <c r="Y103" s="167" t="str">
        <f>IF(Dane!AA80="","",Dane!AA80)</f>
        <v/>
      </c>
      <c r="Z103" s="167" t="str">
        <f>IF(Dane!AB80="","",Dane!AB80)</f>
        <v/>
      </c>
      <c r="AA103" s="167" t="str">
        <f>IF(Dane!AC80="","",Dane!AC80)</f>
        <v/>
      </c>
      <c r="AB103" s="167" t="str">
        <f>IF(Dane!AD80="","",Dane!AD80)</f>
        <v/>
      </c>
      <c r="AC103" s="167" t="str">
        <f>IF(Dane!AE80="","",Dane!AE80)</f>
        <v/>
      </c>
      <c r="AD103" s="167" t="str">
        <f>IF(Dane!AF80="","",Dane!AF80)</f>
        <v/>
      </c>
      <c r="AE103" s="167" t="str">
        <f>IF(Dane!AG80="","",Dane!AG80)</f>
        <v/>
      </c>
      <c r="AF103" s="167" t="str">
        <f>IF(Dane!AH80="","",Dane!AH80)</f>
        <v/>
      </c>
      <c r="AG103" s="167" t="str">
        <f>IF(Dane!AI80="","",Dane!AI80)</f>
        <v/>
      </c>
      <c r="AH103" s="167" t="str">
        <f>IF(Dane!AJ80="","",Dane!AJ80)</f>
        <v/>
      </c>
      <c r="AI103" s="167" t="str">
        <f>IF(Dane!AK80="","",Dane!AK80)</f>
        <v/>
      </c>
      <c r="AJ103" s="167" t="str">
        <f>IF(Dane!AL80="","",Dane!AL80)</f>
        <v/>
      </c>
      <c r="AK103" s="167" t="str">
        <f>IF($C103="","",IF(H$83="","",IF(G$83="Faza inwest.",0,ROUND(SUM($G103:G103)*$E103,2))))</f>
        <v/>
      </c>
      <c r="AL103" s="167" t="str">
        <f>IF($C103="","",IF(H$83="","",IF(H$83="Faza inwest.",0,IF($C103=SUM($AK103:AK103),0,IF(SUM($G103:H103)-SUM($AK103:AK103)&lt;=SUM($G103:H103)*$E103,SUM($G103:H103)-SUM($AK103:AK103),ROUND(SUM($G103:H103)*$E103,2))))))</f>
        <v/>
      </c>
      <c r="AM103" s="167" t="str">
        <f>IF($C103="","",IF(I$83="","",IF(I$83="Faza inwest.",0,IF($C103=SUM($AK103:AL103),0,IF(SUM($G103:I103)-SUM($AK103:AL103)&lt;=SUM($G103:I103)*$E103,SUM($G103:I103)-SUM($AK103:AL103),ROUND(SUM($G103:I103)*$E103,2))))))</f>
        <v/>
      </c>
      <c r="AN103" s="167" t="str">
        <f>IF($C103="","",IF(J$83="","",IF(J$83="Faza inwest.",0,IF($C103=SUM($AK103:AM103),0,IF(SUM($G103:J103)-SUM($AK103:AM103)&lt;=SUM($G103:J103)*$E103,SUM($G103:J103)-SUM($AK103:AM103),ROUND(SUM($G103:J103)*$E103,2))))))</f>
        <v/>
      </c>
      <c r="AO103" s="167" t="str">
        <f>IF($C103="","",IF(K$83="","",IF(K$83="Faza inwest.",0,IF($C103=SUM($AK103:AN103),0,IF(SUM($G103:K103)-SUM($AK103:AN103)&lt;=SUM($G103:K103)*$E103,SUM($G103:K103)-SUM($AK103:AN103),ROUND(SUM($G103:K103)*$E103,2))))))</f>
        <v/>
      </c>
      <c r="AP103" s="167" t="str">
        <f>IF($C103="","",IF(L$83="","",IF(L$83="Faza inwest.",0,IF($C103=SUM($AK103:AO103),0,IF(SUM($G103:L103)-SUM($AK103:AO103)&lt;=SUM($G103:L103)*$E103,SUM($G103:L103)-SUM($AK103:AO103),ROUND(SUM($G103:L103)*$E103,2))))))</f>
        <v/>
      </c>
      <c r="AQ103" s="167" t="str">
        <f>IF($C103="","",IF(M$83="","",IF(M$83="Faza inwest.",0,IF($C103=SUM($AK103:AP103),0,IF(SUM($G103:M103)-SUM($AK103:AP103)&lt;=SUM($G103:M103)*$E103,SUM($G103:M103)-SUM($AK103:AP103),ROUND(SUM($G103:M103)*$E103,2))))))</f>
        <v/>
      </c>
      <c r="AR103" s="167" t="str">
        <f>IF($C103="","",IF(N$83="","",IF(N$83="Faza inwest.",0,IF($C103=SUM($AK103:AQ103),0,IF(SUM($G103:N103)-SUM($AK103:AQ103)&lt;=SUM($G103:N103)*$E103,SUM($G103:N103)-SUM($AK103:AQ103),ROUND(SUM($G103:N103)*$E103,2))))))</f>
        <v/>
      </c>
      <c r="AS103" s="167" t="str">
        <f>IF($C103="","",IF(O$83="","",IF(O$83="Faza inwest.",0,IF($C103=SUM($AK103:AR103),0,IF(SUM($G103:O103)-SUM($AK103:AR103)&lt;=SUM($G103:O103)*$E103,SUM($G103:O103)-SUM($AK103:AR103),ROUND(SUM($G103:O103)*$E103,2))))))</f>
        <v/>
      </c>
      <c r="AT103" s="167" t="str">
        <f>IF($C103="","",IF(P$83="","",IF(P$83="Faza inwest.",0,IF($C103=SUM($AK103:AS103),0,IF(SUM($G103:P103)-SUM($AK103:AS103)&lt;=SUM($G103:P103)*$E103,SUM($G103:P103)-SUM($AK103:AS103),ROUND(SUM($G103:P103)*$E103,2))))))</f>
        <v/>
      </c>
      <c r="AU103" s="167" t="str">
        <f>IF($C103="","",IF(Q$83="","",IF(Q$83="Faza inwest.",0,IF($C103=SUM($AK103:AT103),0,IF(SUM($G103:Q103)-SUM($AK103:AT103)&lt;=SUM($G103:Q103)*$E103,SUM($G103:Q103)-SUM($AK103:AT103),ROUND(SUM($G103:Q103)*$E103,2))))))</f>
        <v/>
      </c>
      <c r="AV103" s="167" t="str">
        <f>IF($C103="","",IF(R$83="","",IF(R$83="Faza inwest.",0,IF($C103=SUM($AK103:AU103),0,IF(SUM($G103:R103)-SUM($AK103:AU103)&lt;=SUM($G103:R103)*$E103,SUM($G103:R103)-SUM($AK103:AU103),ROUND(SUM($G103:R103)*$E103,2))))))</f>
        <v/>
      </c>
      <c r="AW103" s="167" t="str">
        <f>IF($C103="","",IF(S$83="","",IF(S$83="Faza inwest.",0,IF($C103=SUM($AK103:AV103),0,IF(SUM($G103:S103)-SUM($AK103:AV103)&lt;=SUM($G103:S103)*$E103,SUM($G103:S103)-SUM($AK103:AV103),ROUND(SUM($G103:S103)*$E103,2))))))</f>
        <v/>
      </c>
      <c r="AX103" s="167" t="str">
        <f>IF($C103="","",IF(T$83="","",IF(T$83="Faza inwest.",0,IF($C103=SUM($AK103:AW103),0,IF(SUM($G103:T103)-SUM($AK103:AW103)&lt;=SUM($G103:T103)*$E103,SUM($G103:T103)-SUM($AK103:AW103),ROUND(SUM($G103:T103)*$E103,2))))))</f>
        <v/>
      </c>
      <c r="AY103" s="167" t="str">
        <f>IF($C103="","",IF(U$83="","",IF(U$83="Faza inwest.",0,IF($C103=SUM($AK103:AX103),0,IF(SUM($G103:U103)-SUM($AK103:AX103)&lt;=SUM($G103:U103)*$E103,SUM($G103:U103)-SUM($AK103:AX103),ROUND(SUM($G103:U103)*$E103,2))))))</f>
        <v/>
      </c>
      <c r="AZ103" s="167" t="str">
        <f>IF($C103="","",IF(V$83="","",IF(V$83="Faza inwest.",0,IF($C103=SUM($AK103:AY103),0,IF(SUM($G103:V103)-SUM($AK103:AY103)&lt;=SUM($G103:V103)*$E103,SUM($G103:V103)-SUM($AK103:AY103),ROUND(SUM($G103:V103)*$E103,2))))))</f>
        <v/>
      </c>
      <c r="BA103" s="167" t="str">
        <f>IF($C103="","",IF(W$83="","",IF(W$83="Faza inwest.",0,IF($C103=SUM($AK103:AZ103),0,IF(SUM($G103:W103)-SUM($AK103:AZ103)&lt;=SUM($G103:W103)*$E103,SUM($G103:W103)-SUM($AK103:AZ103),ROUND(SUM($G103:W103)*$E103,2))))))</f>
        <v/>
      </c>
      <c r="BB103" s="167" t="str">
        <f>IF($C103="","",IF(X$83="","",IF(X$83="Faza inwest.",0,IF($C103=SUM($AK103:BA103),0,IF(SUM($G103:X103)-SUM($AK103:BA103)&lt;=SUM($G103:X103)*$E103,SUM($G103:X103)-SUM($AK103:BA103),ROUND(SUM($G103:X103)*$E103,2))))))</f>
        <v/>
      </c>
      <c r="BC103" s="167" t="str">
        <f>IF($C103="","",IF(Y$83="","",IF(Y$83="Faza inwest.",0,IF($C103=SUM($AK103:BB103),0,IF(SUM($G103:Y103)-SUM($AK103:BB103)&lt;=SUM($G103:Y103)*$E103,SUM($G103:Y103)-SUM($AK103:BB103),ROUND(SUM($G103:Y103)*$E103,2))))))</f>
        <v/>
      </c>
      <c r="BD103" s="167" t="str">
        <f>IF($C103="","",IF(Z$83="","",IF(Z$83="Faza inwest.",0,IF($C103=SUM($AK103:BC103),0,IF(SUM($G103:Z103)-SUM($AK103:BC103)&lt;=SUM($G103:Z103)*$E103,SUM($G103:Z103)-SUM($AK103:BC103),ROUND(SUM($G103:Z103)*$E103,2))))))</f>
        <v/>
      </c>
      <c r="BE103" s="167" t="str">
        <f>IF($C103="","",IF(AA$83="","",IF(AA$83="Faza inwest.",0,IF($C103=SUM($AK103:BD103),0,IF(SUM($G103:AA103)-SUM($AK103:BD103)&lt;=SUM($G103:AA103)*$E103,SUM($G103:AA103)-SUM($AK103:BD103),ROUND(SUM($G103:AA103)*$E103,2))))))</f>
        <v/>
      </c>
      <c r="BF103" s="167" t="str">
        <f>IF($C103="","",IF(AB$83="","",IF(AB$83="Faza inwest.",0,IF($C103=SUM($AK103:BE103),0,IF(SUM($G103:AB103)-SUM($AK103:BE103)&lt;=SUM($G103:AB103)*$E103,SUM($G103:AB103)-SUM($AK103:BE103),ROUND(SUM($G103:AB103)*$E103,2))))))</f>
        <v/>
      </c>
      <c r="BG103" s="167" t="str">
        <f>IF($C103="","",IF(AC$83="","",IF(AC$83="Faza inwest.",0,IF($C103=SUM($AK103:BF103),0,IF(SUM($G103:AC103)-SUM($AK103:BF103)&lt;=SUM($G103:AC103)*$E103,SUM($G103:AC103)-SUM($AK103:BF103),ROUND(SUM($G103:AC103)*$E103,2))))))</f>
        <v/>
      </c>
      <c r="BH103" s="167" t="str">
        <f>IF($C103="","",IF(AD$83="","",IF(AD$83="Faza inwest.",0,IF($C103=SUM($AK103:BG103),0,IF(SUM($G103:AD103)-SUM($AK103:BG103)&lt;=SUM($G103:AD103)*$E103,SUM($G103:AD103)-SUM($AK103:BG103),ROUND(SUM($G103:AD103)*$E103,2))))))</f>
        <v/>
      </c>
      <c r="BI103" s="167" t="str">
        <f>IF($C103="","",IF(AE$83="","",IF(AE$83="Faza inwest.",0,IF($C103=SUM($AK103:BH103),0,IF(SUM($G103:AE103)-SUM($AK103:BH103)&lt;=SUM($G103:AE103)*$E103,SUM($G103:AE103)-SUM($AK103:BH103),ROUND(SUM($G103:AE103)*$E103,2))))))</f>
        <v/>
      </c>
      <c r="BJ103" s="167" t="str">
        <f>IF($C103="","",IF(AF$83="","",IF(AF$83="Faza inwest.",0,IF($C103=SUM($AK103:BI103),0,IF(SUM($G103:AF103)-SUM($AK103:BI103)&lt;=SUM($G103:AF103)*$E103,SUM($G103:AF103)-SUM($AK103:BI103),ROUND(SUM($G103:AF103)*$E103,2))))))</f>
        <v/>
      </c>
      <c r="BK103" s="167" t="str">
        <f>IF($C103="","",IF(AG$83="","",IF(AG$83="Faza inwest.",0,IF($C103=SUM($AK103:BJ103),0,IF(SUM($G103:AG103)-SUM($AK103:BJ103)&lt;=SUM($G103:AG103)*$E103,SUM($G103:AG103)-SUM($AK103:BJ103),ROUND(SUM($G103:AG103)*$E103,2))))))</f>
        <v/>
      </c>
      <c r="BL103" s="167" t="str">
        <f>IF($C103="","",IF(AH$83="","",IF(AH$83="Faza inwest.",0,IF($C103=SUM($AK103:BK103),0,IF(SUM($G103:AH103)-SUM($AK103:BK103)&lt;=SUM($G103:AH103)*$E103,SUM($G103:AH103)-SUM($AK103:BK103),ROUND(SUM($G103:AH103)*$E103,2))))))</f>
        <v/>
      </c>
      <c r="BM103" s="167" t="str">
        <f>IF($C103="","",IF(AI$83="","",IF(AI$83="Faza inwest.",0,IF($C103=SUM($AK103:BL103),0,IF(SUM($G103:AI103)-SUM($AK103:BL103)&lt;=SUM($G103:AI103)*$E103,SUM($G103:AI103)-SUM($AK103:BL103),ROUND(SUM($G103:AI103)*$E103,2))))))</f>
        <v/>
      </c>
      <c r="BN103" s="167" t="str">
        <f>IF($C103="","",IF(AJ$83="","",IF(AJ$83="Faza inwest.",0,IF($C103=SUM($AK103:BM103),0,IF(SUM($G103:AJ103)-SUM($AK103:BM103)&lt;=SUM($G103:AJ103)*$E103,SUM($G103:AJ103)-SUM($AK103:BM103),ROUND(SUM($G103:AJ103)*$E103,2))))))</f>
        <v/>
      </c>
    </row>
    <row r="104" spans="1:66" s="62" customFormat="1">
      <c r="A104" s="95" t="str">
        <f>IF(Dane!C81="","",Dane!C81)</f>
        <v/>
      </c>
      <c r="B104" s="179" t="str">
        <f>IF(Dane!D81="","",Dane!D81)</f>
        <v/>
      </c>
      <c r="C104" s="180" t="str">
        <f>IF(Dane!E81="","",Dane!E81)</f>
        <v/>
      </c>
      <c r="D104" s="247" t="str">
        <f>IF(Dane!F81="","",Dane!F81)</f>
        <v/>
      </c>
      <c r="E104" s="399" t="str">
        <f>IF(Dane!G81="","",Dane!G81)</f>
        <v/>
      </c>
      <c r="F104" s="168" t="str">
        <f>IF(Dane!H81="","",Dane!H81)</f>
        <v/>
      </c>
      <c r="G104" s="169" t="str">
        <f>IF(Dane!I81="","",Dane!I81)</f>
        <v/>
      </c>
      <c r="H104" s="169" t="str">
        <f>IF(Dane!J81="","",Dane!J81)</f>
        <v/>
      </c>
      <c r="I104" s="169" t="str">
        <f>IF(Dane!K81="","",Dane!K81)</f>
        <v/>
      </c>
      <c r="J104" s="169" t="str">
        <f>IF(Dane!L81="","",Dane!L81)</f>
        <v/>
      </c>
      <c r="K104" s="169" t="str">
        <f>IF(Dane!M81="","",Dane!M81)</f>
        <v/>
      </c>
      <c r="L104" s="169" t="str">
        <f>IF(Dane!N81="","",Dane!N81)</f>
        <v/>
      </c>
      <c r="M104" s="169" t="str">
        <f>IF(Dane!O81="","",Dane!O81)</f>
        <v/>
      </c>
      <c r="N104" s="169" t="str">
        <f>IF(Dane!P81="","",Dane!P81)</f>
        <v/>
      </c>
      <c r="O104" s="169" t="str">
        <f>IF(Dane!Q81="","",Dane!Q81)</f>
        <v/>
      </c>
      <c r="P104" s="169" t="str">
        <f>IF(Dane!R81="","",Dane!R81)</f>
        <v/>
      </c>
      <c r="Q104" s="169" t="str">
        <f>IF(Dane!S81="","",Dane!S81)</f>
        <v/>
      </c>
      <c r="R104" s="169" t="str">
        <f>IF(Dane!T81="","",Dane!T81)</f>
        <v/>
      </c>
      <c r="S104" s="169" t="str">
        <f>IF(Dane!U81="","",Dane!U81)</f>
        <v/>
      </c>
      <c r="T104" s="169" t="str">
        <f>IF(Dane!V81="","",Dane!V81)</f>
        <v/>
      </c>
      <c r="U104" s="169" t="str">
        <f>IF(Dane!W81="","",Dane!W81)</f>
        <v/>
      </c>
      <c r="V104" s="169" t="str">
        <f>IF(Dane!X81="","",Dane!X81)</f>
        <v/>
      </c>
      <c r="W104" s="169" t="str">
        <f>IF(Dane!Y81="","",Dane!Y81)</f>
        <v/>
      </c>
      <c r="X104" s="169" t="str">
        <f>IF(Dane!Z81="","",Dane!Z81)</f>
        <v/>
      </c>
      <c r="Y104" s="169" t="str">
        <f>IF(Dane!AA81="","",Dane!AA81)</f>
        <v/>
      </c>
      <c r="Z104" s="169" t="str">
        <f>IF(Dane!AB81="","",Dane!AB81)</f>
        <v/>
      </c>
      <c r="AA104" s="169" t="str">
        <f>IF(Dane!AC81="","",Dane!AC81)</f>
        <v/>
      </c>
      <c r="AB104" s="169" t="str">
        <f>IF(Dane!AD81="","",Dane!AD81)</f>
        <v/>
      </c>
      <c r="AC104" s="169" t="str">
        <f>IF(Dane!AE81="","",Dane!AE81)</f>
        <v/>
      </c>
      <c r="AD104" s="169" t="str">
        <f>IF(Dane!AF81="","",Dane!AF81)</f>
        <v/>
      </c>
      <c r="AE104" s="169" t="str">
        <f>IF(Dane!AG81="","",Dane!AG81)</f>
        <v/>
      </c>
      <c r="AF104" s="169" t="str">
        <f>IF(Dane!AH81="","",Dane!AH81)</f>
        <v/>
      </c>
      <c r="AG104" s="169" t="str">
        <f>IF(Dane!AI81="","",Dane!AI81)</f>
        <v/>
      </c>
      <c r="AH104" s="169" t="str">
        <f>IF(Dane!AJ81="","",Dane!AJ81)</f>
        <v/>
      </c>
      <c r="AI104" s="169" t="str">
        <f>IF(Dane!AK81="","",Dane!AK81)</f>
        <v/>
      </c>
      <c r="AJ104" s="169" t="str">
        <f>IF(Dane!AL81="","",Dane!AL81)</f>
        <v/>
      </c>
      <c r="AK104" s="169" t="str">
        <f>IF($C104="","",IF(H$83="","",IF(G$83="Faza inwest.",0,ROUND(SUM($G104:G104)*$E104,2))))</f>
        <v/>
      </c>
      <c r="AL104" s="169" t="str">
        <f>IF($C104="","",IF(H$83="","",IF(H$83="Faza inwest.",0,IF($C104=SUM($AK104:AK104),0,IF(SUM($G104:H104)-SUM($AK104:AK104)&lt;=SUM($G104:H104)*$E104,SUM($G104:H104)-SUM($AK104:AK104),ROUND(SUM($G104:H104)*$E104,2))))))</f>
        <v/>
      </c>
      <c r="AM104" s="169" t="str">
        <f>IF($C104="","",IF(I$83="","",IF(I$83="Faza inwest.",0,IF($C104=SUM($AK104:AL104),0,IF(SUM($G104:I104)-SUM($AK104:AL104)&lt;=SUM($G104:I104)*$E104,SUM($G104:I104)-SUM($AK104:AL104),ROUND(SUM($G104:I104)*$E104,2))))))</f>
        <v/>
      </c>
      <c r="AN104" s="169" t="str">
        <f>IF($C104="","",IF(J$83="","",IF(J$83="Faza inwest.",0,IF($C104=SUM($AK104:AM104),0,IF(SUM($G104:J104)-SUM($AK104:AM104)&lt;=SUM($G104:J104)*$E104,SUM($G104:J104)-SUM($AK104:AM104),ROUND(SUM($G104:J104)*$E104,2))))))</f>
        <v/>
      </c>
      <c r="AO104" s="169" t="str">
        <f>IF($C104="","",IF(K$83="","",IF(K$83="Faza inwest.",0,IF($C104=SUM($AK104:AN104),0,IF(SUM($G104:K104)-SUM($AK104:AN104)&lt;=SUM($G104:K104)*$E104,SUM($G104:K104)-SUM($AK104:AN104),ROUND(SUM($G104:K104)*$E104,2))))))</f>
        <v/>
      </c>
      <c r="AP104" s="169" t="str">
        <f>IF($C104="","",IF(L$83="","",IF(L$83="Faza inwest.",0,IF($C104=SUM($AK104:AO104),0,IF(SUM($G104:L104)-SUM($AK104:AO104)&lt;=SUM($G104:L104)*$E104,SUM($G104:L104)-SUM($AK104:AO104),ROUND(SUM($G104:L104)*$E104,2))))))</f>
        <v/>
      </c>
      <c r="AQ104" s="169" t="str">
        <f>IF($C104="","",IF(M$83="","",IF(M$83="Faza inwest.",0,IF($C104=SUM($AK104:AP104),0,IF(SUM($G104:M104)-SUM($AK104:AP104)&lt;=SUM($G104:M104)*$E104,SUM($G104:M104)-SUM($AK104:AP104),ROUND(SUM($G104:M104)*$E104,2))))))</f>
        <v/>
      </c>
      <c r="AR104" s="169" t="str">
        <f>IF($C104="","",IF(N$83="","",IF(N$83="Faza inwest.",0,IF($C104=SUM($AK104:AQ104),0,IF(SUM($G104:N104)-SUM($AK104:AQ104)&lt;=SUM($G104:N104)*$E104,SUM($G104:N104)-SUM($AK104:AQ104),ROUND(SUM($G104:N104)*$E104,2))))))</f>
        <v/>
      </c>
      <c r="AS104" s="169" t="str">
        <f>IF($C104="","",IF(O$83="","",IF(O$83="Faza inwest.",0,IF($C104=SUM($AK104:AR104),0,IF(SUM($G104:O104)-SUM($AK104:AR104)&lt;=SUM($G104:O104)*$E104,SUM($G104:O104)-SUM($AK104:AR104),ROUND(SUM($G104:O104)*$E104,2))))))</f>
        <v/>
      </c>
      <c r="AT104" s="169" t="str">
        <f>IF($C104="","",IF(P$83="","",IF(P$83="Faza inwest.",0,IF($C104=SUM($AK104:AS104),0,IF(SUM($G104:P104)-SUM($AK104:AS104)&lt;=SUM($G104:P104)*$E104,SUM($G104:P104)-SUM($AK104:AS104),ROUND(SUM($G104:P104)*$E104,2))))))</f>
        <v/>
      </c>
      <c r="AU104" s="169" t="str">
        <f>IF($C104="","",IF(Q$83="","",IF(Q$83="Faza inwest.",0,IF($C104=SUM($AK104:AT104),0,IF(SUM($G104:Q104)-SUM($AK104:AT104)&lt;=SUM($G104:Q104)*$E104,SUM($G104:Q104)-SUM($AK104:AT104),ROUND(SUM($G104:Q104)*$E104,2))))))</f>
        <v/>
      </c>
      <c r="AV104" s="169" t="str">
        <f>IF($C104="","",IF(R$83="","",IF(R$83="Faza inwest.",0,IF($C104=SUM($AK104:AU104),0,IF(SUM($G104:R104)-SUM($AK104:AU104)&lt;=SUM($G104:R104)*$E104,SUM($G104:R104)-SUM($AK104:AU104),ROUND(SUM($G104:R104)*$E104,2))))))</f>
        <v/>
      </c>
      <c r="AW104" s="169" t="str">
        <f>IF($C104="","",IF(S$83="","",IF(S$83="Faza inwest.",0,IF($C104=SUM($AK104:AV104),0,IF(SUM($G104:S104)-SUM($AK104:AV104)&lt;=SUM($G104:S104)*$E104,SUM($G104:S104)-SUM($AK104:AV104),ROUND(SUM($G104:S104)*$E104,2))))))</f>
        <v/>
      </c>
      <c r="AX104" s="169" t="str">
        <f>IF($C104="","",IF(T$83="","",IF(T$83="Faza inwest.",0,IF($C104=SUM($AK104:AW104),0,IF(SUM($G104:T104)-SUM($AK104:AW104)&lt;=SUM($G104:T104)*$E104,SUM($G104:T104)-SUM($AK104:AW104),ROUND(SUM($G104:T104)*$E104,2))))))</f>
        <v/>
      </c>
      <c r="AY104" s="169" t="str">
        <f>IF($C104="","",IF(U$83="","",IF(U$83="Faza inwest.",0,IF($C104=SUM($AK104:AX104),0,IF(SUM($G104:U104)-SUM($AK104:AX104)&lt;=SUM($G104:U104)*$E104,SUM($G104:U104)-SUM($AK104:AX104),ROUND(SUM($G104:U104)*$E104,2))))))</f>
        <v/>
      </c>
      <c r="AZ104" s="169" t="str">
        <f>IF($C104="","",IF(V$83="","",IF(V$83="Faza inwest.",0,IF($C104=SUM($AK104:AY104),0,IF(SUM($G104:V104)-SUM($AK104:AY104)&lt;=SUM($G104:V104)*$E104,SUM($G104:V104)-SUM($AK104:AY104),ROUND(SUM($G104:V104)*$E104,2))))))</f>
        <v/>
      </c>
      <c r="BA104" s="169" t="str">
        <f>IF($C104="","",IF(W$83="","",IF(W$83="Faza inwest.",0,IF($C104=SUM($AK104:AZ104),0,IF(SUM($G104:W104)-SUM($AK104:AZ104)&lt;=SUM($G104:W104)*$E104,SUM($G104:W104)-SUM($AK104:AZ104),ROUND(SUM($G104:W104)*$E104,2))))))</f>
        <v/>
      </c>
      <c r="BB104" s="169" t="str">
        <f>IF($C104="","",IF(X$83="","",IF(X$83="Faza inwest.",0,IF($C104=SUM($AK104:BA104),0,IF(SUM($G104:X104)-SUM($AK104:BA104)&lt;=SUM($G104:X104)*$E104,SUM($G104:X104)-SUM($AK104:BA104),ROUND(SUM($G104:X104)*$E104,2))))))</f>
        <v/>
      </c>
      <c r="BC104" s="169" t="str">
        <f>IF($C104="","",IF(Y$83="","",IF(Y$83="Faza inwest.",0,IF($C104=SUM($AK104:BB104),0,IF(SUM($G104:Y104)-SUM($AK104:BB104)&lt;=SUM($G104:Y104)*$E104,SUM($G104:Y104)-SUM($AK104:BB104),ROUND(SUM($G104:Y104)*$E104,2))))))</f>
        <v/>
      </c>
      <c r="BD104" s="169" t="str">
        <f>IF($C104="","",IF(Z$83="","",IF(Z$83="Faza inwest.",0,IF($C104=SUM($AK104:BC104),0,IF(SUM($G104:Z104)-SUM($AK104:BC104)&lt;=SUM($G104:Z104)*$E104,SUM($G104:Z104)-SUM($AK104:BC104),ROUND(SUM($G104:Z104)*$E104,2))))))</f>
        <v/>
      </c>
      <c r="BE104" s="169" t="str">
        <f>IF($C104="","",IF(AA$83="","",IF(AA$83="Faza inwest.",0,IF($C104=SUM($AK104:BD104),0,IF(SUM($G104:AA104)-SUM($AK104:BD104)&lt;=SUM($G104:AA104)*$E104,SUM($G104:AA104)-SUM($AK104:BD104),ROUND(SUM($G104:AA104)*$E104,2))))))</f>
        <v/>
      </c>
      <c r="BF104" s="169" t="str">
        <f>IF($C104="","",IF(AB$83="","",IF(AB$83="Faza inwest.",0,IF($C104=SUM($AK104:BE104),0,IF(SUM($G104:AB104)-SUM($AK104:BE104)&lt;=SUM($G104:AB104)*$E104,SUM($G104:AB104)-SUM($AK104:BE104),ROUND(SUM($G104:AB104)*$E104,2))))))</f>
        <v/>
      </c>
      <c r="BG104" s="169" t="str">
        <f>IF($C104="","",IF(AC$83="","",IF(AC$83="Faza inwest.",0,IF($C104=SUM($AK104:BF104),0,IF(SUM($G104:AC104)-SUM($AK104:BF104)&lt;=SUM($G104:AC104)*$E104,SUM($G104:AC104)-SUM($AK104:BF104),ROUND(SUM($G104:AC104)*$E104,2))))))</f>
        <v/>
      </c>
      <c r="BH104" s="169" t="str">
        <f>IF($C104="","",IF(AD$83="","",IF(AD$83="Faza inwest.",0,IF($C104=SUM($AK104:BG104),0,IF(SUM($G104:AD104)-SUM($AK104:BG104)&lt;=SUM($G104:AD104)*$E104,SUM($G104:AD104)-SUM($AK104:BG104),ROUND(SUM($G104:AD104)*$E104,2))))))</f>
        <v/>
      </c>
      <c r="BI104" s="169" t="str">
        <f>IF($C104="","",IF(AE$83="","",IF(AE$83="Faza inwest.",0,IF($C104=SUM($AK104:BH104),0,IF(SUM($G104:AE104)-SUM($AK104:BH104)&lt;=SUM($G104:AE104)*$E104,SUM($G104:AE104)-SUM($AK104:BH104),ROUND(SUM($G104:AE104)*$E104,2))))))</f>
        <v/>
      </c>
      <c r="BJ104" s="169" t="str">
        <f>IF($C104="","",IF(AF$83="","",IF(AF$83="Faza inwest.",0,IF($C104=SUM($AK104:BI104),0,IF(SUM($G104:AF104)-SUM($AK104:BI104)&lt;=SUM($G104:AF104)*$E104,SUM($G104:AF104)-SUM($AK104:BI104),ROUND(SUM($G104:AF104)*$E104,2))))))</f>
        <v/>
      </c>
      <c r="BK104" s="169" t="str">
        <f>IF($C104="","",IF(AG$83="","",IF(AG$83="Faza inwest.",0,IF($C104=SUM($AK104:BJ104),0,IF(SUM($G104:AG104)-SUM($AK104:BJ104)&lt;=SUM($G104:AG104)*$E104,SUM($G104:AG104)-SUM($AK104:BJ104),ROUND(SUM($G104:AG104)*$E104,2))))))</f>
        <v/>
      </c>
      <c r="BL104" s="169" t="str">
        <f>IF($C104="","",IF(AH$83="","",IF(AH$83="Faza inwest.",0,IF($C104=SUM($AK104:BK104),0,IF(SUM($G104:AH104)-SUM($AK104:BK104)&lt;=SUM($G104:AH104)*$E104,SUM($G104:AH104)-SUM($AK104:BK104),ROUND(SUM($G104:AH104)*$E104,2))))))</f>
        <v/>
      </c>
      <c r="BM104" s="169" t="str">
        <f>IF($C104="","",IF(AI$83="","",IF(AI$83="Faza inwest.",0,IF($C104=SUM($AK104:BL104),0,IF(SUM($G104:AI104)-SUM($AK104:BL104)&lt;=SUM($G104:AI104)*$E104,SUM($G104:AI104)-SUM($AK104:BL104),ROUND(SUM($G104:AI104)*$E104,2))))))</f>
        <v/>
      </c>
      <c r="BN104" s="169" t="str">
        <f>IF($C104="","",IF(AJ$83="","",IF(AJ$83="Faza inwest.",0,IF($C104=SUM($AK104:BM104),0,IF(SUM($G104:AJ104)-SUM($AK104:BM104)&lt;=SUM($G104:AJ104)*$E104,SUM($G104:AJ104)-SUM($AK104:BM104),ROUND(SUM($G104:AJ104)*$E104,2))))))</f>
        <v/>
      </c>
    </row>
    <row r="105" spans="1:66" s="1" customFormat="1">
      <c r="A105" s="837" t="s">
        <v>124</v>
      </c>
      <c r="B105" s="839" t="s">
        <v>159</v>
      </c>
      <c r="C105" s="841" t="s">
        <v>93</v>
      </c>
      <c r="D105" s="841" t="s">
        <v>60</v>
      </c>
      <c r="E105" s="843" t="s">
        <v>94</v>
      </c>
      <c r="F105" s="793" t="s">
        <v>111</v>
      </c>
      <c r="G105" s="52" t="str">
        <f t="shared" ref="G105:AJ105" si="25">IF(G$83="","",G$83)</f>
        <v>Faza oper.</v>
      </c>
      <c r="H105" s="52" t="str">
        <f t="shared" si="25"/>
        <v>Faza oper.</v>
      </c>
      <c r="I105" s="52" t="str">
        <f t="shared" si="25"/>
        <v>Faza oper.</v>
      </c>
      <c r="J105" s="52" t="str">
        <f t="shared" si="25"/>
        <v>Faza oper.</v>
      </c>
      <c r="K105" s="52" t="str">
        <f t="shared" si="25"/>
        <v>Faza oper.</v>
      </c>
      <c r="L105" s="52" t="str">
        <f t="shared" si="25"/>
        <v>Faza oper.</v>
      </c>
      <c r="M105" s="52" t="str">
        <f t="shared" si="25"/>
        <v>Faza oper.</v>
      </c>
      <c r="N105" s="52" t="str">
        <f t="shared" si="25"/>
        <v>Faza oper.</v>
      </c>
      <c r="O105" s="52" t="str">
        <f t="shared" si="25"/>
        <v>Faza oper.</v>
      </c>
      <c r="P105" s="52" t="str">
        <f t="shared" si="25"/>
        <v>Faza oper.</v>
      </c>
      <c r="Q105" s="52" t="str">
        <f t="shared" si="25"/>
        <v>Faza oper.</v>
      </c>
      <c r="R105" s="52" t="str">
        <f t="shared" si="25"/>
        <v>Faza oper.</v>
      </c>
      <c r="S105" s="52" t="str">
        <f t="shared" si="25"/>
        <v>Faza oper.</v>
      </c>
      <c r="T105" s="52" t="str">
        <f t="shared" si="25"/>
        <v>Faza oper.</v>
      </c>
      <c r="U105" s="52" t="str">
        <f t="shared" si="25"/>
        <v>Faza oper.</v>
      </c>
      <c r="V105" s="52" t="str">
        <f t="shared" si="25"/>
        <v>Faza oper.</v>
      </c>
      <c r="W105" s="52" t="str">
        <f t="shared" si="25"/>
        <v>Faza oper.</v>
      </c>
      <c r="X105" s="52" t="str">
        <f t="shared" si="25"/>
        <v>Faza oper.</v>
      </c>
      <c r="Y105" s="52" t="str">
        <f t="shared" si="25"/>
        <v>Faza oper.</v>
      </c>
      <c r="Z105" s="52" t="str">
        <f t="shared" si="25"/>
        <v>Faza oper.</v>
      </c>
      <c r="AA105" s="52" t="str">
        <f t="shared" si="25"/>
        <v>Faza oper.</v>
      </c>
      <c r="AB105" s="52" t="str">
        <f t="shared" si="25"/>
        <v>Faza oper.</v>
      </c>
      <c r="AC105" s="52" t="str">
        <f t="shared" si="25"/>
        <v>Faza oper.</v>
      </c>
      <c r="AD105" s="52" t="str">
        <f t="shared" si="25"/>
        <v>Faza oper.</v>
      </c>
      <c r="AE105" s="52" t="str">
        <f t="shared" si="25"/>
        <v>Faza oper.</v>
      </c>
      <c r="AF105" s="52" t="str">
        <f t="shared" si="25"/>
        <v>Faza oper.</v>
      </c>
      <c r="AG105" s="52" t="str">
        <f t="shared" si="25"/>
        <v>Faza oper.</v>
      </c>
      <c r="AH105" s="52" t="str">
        <f t="shared" si="25"/>
        <v>Faza oper.</v>
      </c>
      <c r="AI105" s="52" t="str">
        <f t="shared" si="25"/>
        <v>Faza oper.</v>
      </c>
      <c r="AJ105" s="52" t="str">
        <f t="shared" si="25"/>
        <v>Faza oper.</v>
      </c>
      <c r="AK105" s="46" t="str">
        <f t="shared" ref="AK105:BN105" si="26">IF(G$83="","",G$83)</f>
        <v>Faza oper.</v>
      </c>
      <c r="AL105" s="46" t="str">
        <f t="shared" si="26"/>
        <v>Faza oper.</v>
      </c>
      <c r="AM105" s="46" t="str">
        <f t="shared" si="26"/>
        <v>Faza oper.</v>
      </c>
      <c r="AN105" s="46" t="str">
        <f t="shared" si="26"/>
        <v>Faza oper.</v>
      </c>
      <c r="AO105" s="46" t="str">
        <f t="shared" si="26"/>
        <v>Faza oper.</v>
      </c>
      <c r="AP105" s="46" t="str">
        <f t="shared" si="26"/>
        <v>Faza oper.</v>
      </c>
      <c r="AQ105" s="46" t="str">
        <f t="shared" si="26"/>
        <v>Faza oper.</v>
      </c>
      <c r="AR105" s="46" t="str">
        <f t="shared" si="26"/>
        <v>Faza oper.</v>
      </c>
      <c r="AS105" s="46" t="str">
        <f t="shared" si="26"/>
        <v>Faza oper.</v>
      </c>
      <c r="AT105" s="46" t="str">
        <f t="shared" si="26"/>
        <v>Faza oper.</v>
      </c>
      <c r="AU105" s="46" t="str">
        <f t="shared" si="26"/>
        <v>Faza oper.</v>
      </c>
      <c r="AV105" s="46" t="str">
        <f t="shared" si="26"/>
        <v>Faza oper.</v>
      </c>
      <c r="AW105" s="46" t="str">
        <f t="shared" si="26"/>
        <v>Faza oper.</v>
      </c>
      <c r="AX105" s="46" t="str">
        <f t="shared" si="26"/>
        <v>Faza oper.</v>
      </c>
      <c r="AY105" s="46" t="str">
        <f t="shared" si="26"/>
        <v>Faza oper.</v>
      </c>
      <c r="AZ105" s="46" t="str">
        <f t="shared" si="26"/>
        <v>Faza oper.</v>
      </c>
      <c r="BA105" s="46" t="str">
        <f t="shared" si="26"/>
        <v>Faza oper.</v>
      </c>
      <c r="BB105" s="46" t="str">
        <f t="shared" si="26"/>
        <v>Faza oper.</v>
      </c>
      <c r="BC105" s="46" t="str">
        <f t="shared" si="26"/>
        <v>Faza oper.</v>
      </c>
      <c r="BD105" s="46" t="str">
        <f t="shared" si="26"/>
        <v>Faza oper.</v>
      </c>
      <c r="BE105" s="46" t="str">
        <f t="shared" si="26"/>
        <v>Faza oper.</v>
      </c>
      <c r="BF105" s="46" t="str">
        <f t="shared" si="26"/>
        <v>Faza oper.</v>
      </c>
      <c r="BG105" s="46" t="str">
        <f t="shared" si="26"/>
        <v>Faza oper.</v>
      </c>
      <c r="BH105" s="46" t="str">
        <f t="shared" si="26"/>
        <v>Faza oper.</v>
      </c>
      <c r="BI105" s="46" t="str">
        <f t="shared" si="26"/>
        <v>Faza oper.</v>
      </c>
      <c r="BJ105" s="46" t="str">
        <f t="shared" si="26"/>
        <v>Faza oper.</v>
      </c>
      <c r="BK105" s="46" t="str">
        <f t="shared" si="26"/>
        <v>Faza oper.</v>
      </c>
      <c r="BL105" s="46" t="str">
        <f t="shared" si="26"/>
        <v>Faza oper.</v>
      </c>
      <c r="BM105" s="46" t="str">
        <f t="shared" si="26"/>
        <v>Faza oper.</v>
      </c>
      <c r="BN105" s="46" t="str">
        <f t="shared" si="26"/>
        <v>Faza oper.</v>
      </c>
    </row>
    <row r="106" spans="1:66" s="1" customFormat="1">
      <c r="A106" s="838"/>
      <c r="B106" s="840"/>
      <c r="C106" s="842"/>
      <c r="D106" s="842"/>
      <c r="E106" s="844"/>
      <c r="F106" s="794"/>
      <c r="G106" s="53">
        <f t="shared" ref="G106:AJ106" si="27">IF(G$84="","",G$84)</f>
        <v>2021</v>
      </c>
      <c r="H106" s="53">
        <f t="shared" si="27"/>
        <v>2022</v>
      </c>
      <c r="I106" s="53">
        <f t="shared" si="27"/>
        <v>2023</v>
      </c>
      <c r="J106" s="53">
        <f t="shared" si="27"/>
        <v>2024</v>
      </c>
      <c r="K106" s="53">
        <f t="shared" si="27"/>
        <v>2025</v>
      </c>
      <c r="L106" s="53">
        <f t="shared" si="27"/>
        <v>2026</v>
      </c>
      <c r="M106" s="53">
        <f t="shared" si="27"/>
        <v>2027</v>
      </c>
      <c r="N106" s="53">
        <f t="shared" si="27"/>
        <v>2028</v>
      </c>
      <c r="O106" s="53">
        <f t="shared" si="27"/>
        <v>2029</v>
      </c>
      <c r="P106" s="53">
        <f t="shared" si="27"/>
        <v>2030</v>
      </c>
      <c r="Q106" s="53">
        <f t="shared" si="27"/>
        <v>2031</v>
      </c>
      <c r="R106" s="53">
        <f t="shared" si="27"/>
        <v>2032</v>
      </c>
      <c r="S106" s="53">
        <f t="shared" si="27"/>
        <v>2033</v>
      </c>
      <c r="T106" s="53">
        <f t="shared" si="27"/>
        <v>2034</v>
      </c>
      <c r="U106" s="53">
        <f t="shared" si="27"/>
        <v>2035</v>
      </c>
      <c r="V106" s="53">
        <f t="shared" si="27"/>
        <v>2036</v>
      </c>
      <c r="W106" s="53">
        <f t="shared" si="27"/>
        <v>2037</v>
      </c>
      <c r="X106" s="53">
        <f t="shared" si="27"/>
        <v>2038</v>
      </c>
      <c r="Y106" s="53">
        <f t="shared" si="27"/>
        <v>2039</v>
      </c>
      <c r="Z106" s="53">
        <f t="shared" si="27"/>
        <v>2040</v>
      </c>
      <c r="AA106" s="53">
        <f t="shared" si="27"/>
        <v>2041</v>
      </c>
      <c r="AB106" s="53">
        <f t="shared" si="27"/>
        <v>2042</v>
      </c>
      <c r="AC106" s="53">
        <f t="shared" si="27"/>
        <v>2043</v>
      </c>
      <c r="AD106" s="53">
        <f t="shared" si="27"/>
        <v>2044</v>
      </c>
      <c r="AE106" s="53">
        <f t="shared" si="27"/>
        <v>2045</v>
      </c>
      <c r="AF106" s="53">
        <f t="shared" si="27"/>
        <v>2046</v>
      </c>
      <c r="AG106" s="53">
        <f t="shared" si="27"/>
        <v>2047</v>
      </c>
      <c r="AH106" s="53">
        <f t="shared" si="27"/>
        <v>2048</v>
      </c>
      <c r="AI106" s="53">
        <f t="shared" si="27"/>
        <v>2049</v>
      </c>
      <c r="AJ106" s="53">
        <f t="shared" si="27"/>
        <v>2050</v>
      </c>
      <c r="AK106" s="19">
        <f t="shared" ref="AK106:BN106" si="28">IF(G$84="","",G$84)</f>
        <v>2021</v>
      </c>
      <c r="AL106" s="19">
        <f t="shared" si="28"/>
        <v>2022</v>
      </c>
      <c r="AM106" s="19">
        <f t="shared" si="28"/>
        <v>2023</v>
      </c>
      <c r="AN106" s="19">
        <f t="shared" si="28"/>
        <v>2024</v>
      </c>
      <c r="AO106" s="19">
        <f t="shared" si="28"/>
        <v>2025</v>
      </c>
      <c r="AP106" s="19">
        <f t="shared" si="28"/>
        <v>2026</v>
      </c>
      <c r="AQ106" s="19">
        <f t="shared" si="28"/>
        <v>2027</v>
      </c>
      <c r="AR106" s="19">
        <f t="shared" si="28"/>
        <v>2028</v>
      </c>
      <c r="AS106" s="19">
        <f t="shared" si="28"/>
        <v>2029</v>
      </c>
      <c r="AT106" s="19">
        <f t="shared" si="28"/>
        <v>2030</v>
      </c>
      <c r="AU106" s="19">
        <f t="shared" si="28"/>
        <v>2031</v>
      </c>
      <c r="AV106" s="19">
        <f t="shared" si="28"/>
        <v>2032</v>
      </c>
      <c r="AW106" s="19">
        <f t="shared" si="28"/>
        <v>2033</v>
      </c>
      <c r="AX106" s="19">
        <f t="shared" si="28"/>
        <v>2034</v>
      </c>
      <c r="AY106" s="19">
        <f t="shared" si="28"/>
        <v>2035</v>
      </c>
      <c r="AZ106" s="19">
        <f t="shared" si="28"/>
        <v>2036</v>
      </c>
      <c r="BA106" s="19">
        <f t="shared" si="28"/>
        <v>2037</v>
      </c>
      <c r="BB106" s="19">
        <f t="shared" si="28"/>
        <v>2038</v>
      </c>
      <c r="BC106" s="19">
        <f t="shared" si="28"/>
        <v>2039</v>
      </c>
      <c r="BD106" s="19">
        <f t="shared" si="28"/>
        <v>2040</v>
      </c>
      <c r="BE106" s="19">
        <f t="shared" si="28"/>
        <v>2041</v>
      </c>
      <c r="BF106" s="19">
        <f t="shared" si="28"/>
        <v>2042</v>
      </c>
      <c r="BG106" s="19">
        <f t="shared" si="28"/>
        <v>2043</v>
      </c>
      <c r="BH106" s="19">
        <f t="shared" si="28"/>
        <v>2044</v>
      </c>
      <c r="BI106" s="19">
        <f t="shared" si="28"/>
        <v>2045</v>
      </c>
      <c r="BJ106" s="19">
        <f t="shared" si="28"/>
        <v>2046</v>
      </c>
      <c r="BK106" s="19">
        <f t="shared" si="28"/>
        <v>2047</v>
      </c>
      <c r="BL106" s="19">
        <f t="shared" si="28"/>
        <v>2048</v>
      </c>
      <c r="BM106" s="19">
        <f t="shared" si="28"/>
        <v>2049</v>
      </c>
      <c r="BN106" s="19">
        <f t="shared" si="28"/>
        <v>2050</v>
      </c>
    </row>
    <row r="107" spans="1:66" s="62" customFormat="1">
      <c r="A107" s="90" t="str">
        <f>IF(Dane!C84="","",Dane!C84)</f>
        <v/>
      </c>
      <c r="B107" s="171" t="str">
        <f>IF(Dane!D84="","",Dane!D84)</f>
        <v/>
      </c>
      <c r="C107" s="172" t="str">
        <f>IF(Dane!E84="","",Dane!E84)</f>
        <v/>
      </c>
      <c r="D107" s="245" t="str">
        <f>IF(Dane!F84="","",Dane!F84)</f>
        <v/>
      </c>
      <c r="E107" s="397" t="str">
        <f>IF(Dane!G84="","",Dane!G84)</f>
        <v/>
      </c>
      <c r="F107" s="164" t="str">
        <f>IF(Dane!H84="","",Dane!H84)</f>
        <v/>
      </c>
      <c r="G107" s="165" t="str">
        <f>IF(Dane!I84="","",Dane!I84)</f>
        <v/>
      </c>
      <c r="H107" s="165" t="str">
        <f>IF(Dane!J84="","",Dane!J84)</f>
        <v/>
      </c>
      <c r="I107" s="165" t="str">
        <f>IF(Dane!K84="","",Dane!K84)</f>
        <v/>
      </c>
      <c r="J107" s="165" t="str">
        <f>IF(Dane!L84="","",Dane!L84)</f>
        <v/>
      </c>
      <c r="K107" s="165" t="str">
        <f>IF(Dane!M84="","",Dane!M84)</f>
        <v/>
      </c>
      <c r="L107" s="165" t="str">
        <f>IF(Dane!N84="","",Dane!N84)</f>
        <v/>
      </c>
      <c r="M107" s="165" t="str">
        <f>IF(Dane!O84="","",Dane!O84)</f>
        <v/>
      </c>
      <c r="N107" s="165" t="str">
        <f>IF(Dane!P84="","",Dane!P84)</f>
        <v/>
      </c>
      <c r="O107" s="165" t="str">
        <f>IF(Dane!Q84="","",Dane!Q84)</f>
        <v/>
      </c>
      <c r="P107" s="165" t="str">
        <f>IF(Dane!R84="","",Dane!R84)</f>
        <v/>
      </c>
      <c r="Q107" s="165" t="str">
        <f>IF(Dane!S84="","",Dane!S84)</f>
        <v/>
      </c>
      <c r="R107" s="165" t="str">
        <f>IF(Dane!T84="","",Dane!T84)</f>
        <v/>
      </c>
      <c r="S107" s="165" t="str">
        <f>IF(Dane!U84="","",Dane!U84)</f>
        <v/>
      </c>
      <c r="T107" s="165" t="str">
        <f>IF(Dane!V84="","",Dane!V84)</f>
        <v/>
      </c>
      <c r="U107" s="165" t="str">
        <f>IF(Dane!W84="","",Dane!W84)</f>
        <v/>
      </c>
      <c r="V107" s="165" t="str">
        <f>IF(Dane!X84="","",Dane!X84)</f>
        <v/>
      </c>
      <c r="W107" s="165" t="str">
        <f>IF(Dane!Y84="","",Dane!Y84)</f>
        <v/>
      </c>
      <c r="X107" s="165" t="str">
        <f>IF(Dane!Z84="","",Dane!Z84)</f>
        <v/>
      </c>
      <c r="Y107" s="165" t="str">
        <f>IF(Dane!AA84="","",Dane!AA84)</f>
        <v/>
      </c>
      <c r="Z107" s="165" t="str">
        <f>IF(Dane!AB84="","",Dane!AB84)</f>
        <v/>
      </c>
      <c r="AA107" s="165" t="str">
        <f>IF(Dane!AC84="","",Dane!AC84)</f>
        <v/>
      </c>
      <c r="AB107" s="165" t="str">
        <f>IF(Dane!AD84="","",Dane!AD84)</f>
        <v/>
      </c>
      <c r="AC107" s="165" t="str">
        <f>IF(Dane!AE84="","",Dane!AE84)</f>
        <v/>
      </c>
      <c r="AD107" s="165" t="str">
        <f>IF(Dane!AF84="","",Dane!AF84)</f>
        <v/>
      </c>
      <c r="AE107" s="165" t="str">
        <f>IF(Dane!AG84="","",Dane!AG84)</f>
        <v/>
      </c>
      <c r="AF107" s="165" t="str">
        <f>IF(Dane!AH84="","",Dane!AH84)</f>
        <v/>
      </c>
      <c r="AG107" s="165" t="str">
        <f>IF(Dane!AI84="","",Dane!AI84)</f>
        <v/>
      </c>
      <c r="AH107" s="165" t="str">
        <f>IF(Dane!AJ84="","",Dane!AJ84)</f>
        <v/>
      </c>
      <c r="AI107" s="165" t="str">
        <f>IF(Dane!AK84="","",Dane!AK84)</f>
        <v/>
      </c>
      <c r="AJ107" s="165" t="str">
        <f>IF(Dane!AL84="","",Dane!AL84)</f>
        <v/>
      </c>
      <c r="AK107" s="165" t="str">
        <f>IF($C107="","",IF(H$83="","",IF(G$83="Faza inwest.",0,ROUND(SUM($G107:G107)*$E107,2))))</f>
        <v/>
      </c>
      <c r="AL107" s="165" t="str">
        <f>IF($C107="","",IF(H$83="","",IF(H$83="Faza inwest.",0,IF($C107=SUM($AK107:AK107),0,IF(SUM($G107:H107)-SUM($AK107:AK107)&lt;=SUM($G107:H107)*$E107,SUM($G107:H107)-SUM($AK107:AK107),ROUND(SUM($G107:H107)*$E107,2))))))</f>
        <v/>
      </c>
      <c r="AM107" s="165" t="str">
        <f>IF($C107="","",IF(I$83="","",IF(I$83="Faza inwest.",0,IF($C107=SUM($AK107:AL107),0,IF(SUM($G107:I107)-SUM($AK107:AL107)&lt;=SUM($G107:I107)*$E107,SUM($G107:I107)-SUM($AK107:AL107),ROUND(SUM($G107:I107)*$E107,2))))))</f>
        <v/>
      </c>
      <c r="AN107" s="165" t="str">
        <f>IF($C107="","",IF(J$83="","",IF(J$83="Faza inwest.",0,IF($C107=SUM($AK107:AM107),0,IF(SUM($G107:J107)-SUM($AK107:AM107)&lt;=SUM($G107:J107)*$E107,SUM($G107:J107)-SUM($AK107:AM107),ROUND(SUM($G107:J107)*$E107,2))))))</f>
        <v/>
      </c>
      <c r="AO107" s="165" t="str">
        <f>IF($C107="","",IF(K$83="","",IF(K$83="Faza inwest.",0,IF($C107=SUM($AK107:AN107),0,IF(SUM($G107:K107)-SUM($AK107:AN107)&lt;=SUM($G107:K107)*$E107,SUM($G107:K107)-SUM($AK107:AN107),ROUND(SUM($G107:K107)*$E107,2))))))</f>
        <v/>
      </c>
      <c r="AP107" s="165" t="str">
        <f>IF($C107="","",IF(L$83="","",IF(L$83="Faza inwest.",0,IF($C107=SUM($AK107:AO107),0,IF(SUM($G107:L107)-SUM($AK107:AO107)&lt;=SUM($G107:L107)*$E107,SUM($G107:L107)-SUM($AK107:AO107),ROUND(SUM($G107:L107)*$E107,2))))))</f>
        <v/>
      </c>
      <c r="AQ107" s="165" t="str">
        <f>IF($C107="","",IF(M$83="","",IF(M$83="Faza inwest.",0,IF($C107=SUM($AK107:AP107),0,IF(SUM($G107:M107)-SUM($AK107:AP107)&lt;=SUM($G107:M107)*$E107,SUM($G107:M107)-SUM($AK107:AP107),ROUND(SUM($G107:M107)*$E107,2))))))</f>
        <v/>
      </c>
      <c r="AR107" s="165" t="str">
        <f>IF($C107="","",IF(N$83="","",IF(N$83="Faza inwest.",0,IF($C107=SUM($AK107:AQ107),0,IF(SUM($G107:N107)-SUM($AK107:AQ107)&lt;=SUM($G107:N107)*$E107,SUM($G107:N107)-SUM($AK107:AQ107),ROUND(SUM($G107:N107)*$E107,2))))))</f>
        <v/>
      </c>
      <c r="AS107" s="165" t="str">
        <f>IF($C107="","",IF(O$83="","",IF(O$83="Faza inwest.",0,IF($C107=SUM($AK107:AR107),0,IF(SUM($G107:O107)-SUM($AK107:AR107)&lt;=SUM($G107:O107)*$E107,SUM($G107:O107)-SUM($AK107:AR107),ROUND(SUM($G107:O107)*$E107,2))))))</f>
        <v/>
      </c>
      <c r="AT107" s="165" t="str">
        <f>IF($C107="","",IF(P$83="","",IF(P$83="Faza inwest.",0,IF($C107=SUM($AK107:AS107),0,IF(SUM($G107:P107)-SUM($AK107:AS107)&lt;=SUM($G107:P107)*$E107,SUM($G107:P107)-SUM($AK107:AS107),ROUND(SUM($G107:P107)*$E107,2))))))</f>
        <v/>
      </c>
      <c r="AU107" s="165" t="str">
        <f>IF($C107="","",IF(Q$83="","",IF(Q$83="Faza inwest.",0,IF($C107=SUM($AK107:AT107),0,IF(SUM($G107:Q107)-SUM($AK107:AT107)&lt;=SUM($G107:Q107)*$E107,SUM($G107:Q107)-SUM($AK107:AT107),ROUND(SUM($G107:Q107)*$E107,2))))))</f>
        <v/>
      </c>
      <c r="AV107" s="165" t="str">
        <f>IF($C107="","",IF(R$83="","",IF(R$83="Faza inwest.",0,IF($C107=SUM($AK107:AU107),0,IF(SUM($G107:R107)-SUM($AK107:AU107)&lt;=SUM($G107:R107)*$E107,SUM($G107:R107)-SUM($AK107:AU107),ROUND(SUM($G107:R107)*$E107,2))))))</f>
        <v/>
      </c>
      <c r="AW107" s="165" t="str">
        <f>IF($C107="","",IF(S$83="","",IF(S$83="Faza inwest.",0,IF($C107=SUM($AK107:AV107),0,IF(SUM($G107:S107)-SUM($AK107:AV107)&lt;=SUM($G107:S107)*$E107,SUM($G107:S107)-SUM($AK107:AV107),ROUND(SUM($G107:S107)*$E107,2))))))</f>
        <v/>
      </c>
      <c r="AX107" s="165" t="str">
        <f>IF($C107="","",IF(T$83="","",IF(T$83="Faza inwest.",0,IF($C107=SUM($AK107:AW107),0,IF(SUM($G107:T107)-SUM($AK107:AW107)&lt;=SUM($G107:T107)*$E107,SUM($G107:T107)-SUM($AK107:AW107),ROUND(SUM($G107:T107)*$E107,2))))))</f>
        <v/>
      </c>
      <c r="AY107" s="165" t="str">
        <f>IF($C107="","",IF(U$83="","",IF(U$83="Faza inwest.",0,IF($C107=SUM($AK107:AX107),0,IF(SUM($G107:U107)-SUM($AK107:AX107)&lt;=SUM($G107:U107)*$E107,SUM($G107:U107)-SUM($AK107:AX107),ROUND(SUM($G107:U107)*$E107,2))))))</f>
        <v/>
      </c>
      <c r="AZ107" s="165" t="str">
        <f>IF($C107="","",IF(V$83="","",IF(V$83="Faza inwest.",0,IF($C107=SUM($AK107:AY107),0,IF(SUM($G107:V107)-SUM($AK107:AY107)&lt;=SUM($G107:V107)*$E107,SUM($G107:V107)-SUM($AK107:AY107),ROUND(SUM($G107:V107)*$E107,2))))))</f>
        <v/>
      </c>
      <c r="BA107" s="165" t="str">
        <f>IF($C107="","",IF(W$83="","",IF(W$83="Faza inwest.",0,IF($C107=SUM($AK107:AZ107),0,IF(SUM($G107:W107)-SUM($AK107:AZ107)&lt;=SUM($G107:W107)*$E107,SUM($G107:W107)-SUM($AK107:AZ107),ROUND(SUM($G107:W107)*$E107,2))))))</f>
        <v/>
      </c>
      <c r="BB107" s="165" t="str">
        <f>IF($C107="","",IF(X$83="","",IF(X$83="Faza inwest.",0,IF($C107=SUM($AK107:BA107),0,IF(SUM($G107:X107)-SUM($AK107:BA107)&lt;=SUM($G107:X107)*$E107,SUM($G107:X107)-SUM($AK107:BA107),ROUND(SUM($G107:X107)*$E107,2))))))</f>
        <v/>
      </c>
      <c r="BC107" s="165" t="str">
        <f>IF($C107="","",IF(Y$83="","",IF(Y$83="Faza inwest.",0,IF($C107=SUM($AK107:BB107),0,IF(SUM($G107:Y107)-SUM($AK107:BB107)&lt;=SUM($G107:Y107)*$E107,SUM($G107:Y107)-SUM($AK107:BB107),ROUND(SUM($G107:Y107)*$E107,2))))))</f>
        <v/>
      </c>
      <c r="BD107" s="165" t="str">
        <f>IF($C107="","",IF(Z$83="","",IF(Z$83="Faza inwest.",0,IF($C107=SUM($AK107:BC107),0,IF(SUM($G107:Z107)-SUM($AK107:BC107)&lt;=SUM($G107:Z107)*$E107,SUM($G107:Z107)-SUM($AK107:BC107),ROUND(SUM($G107:Z107)*$E107,2))))))</f>
        <v/>
      </c>
      <c r="BE107" s="165" t="str">
        <f>IF($C107="","",IF(AA$83="","",IF(AA$83="Faza inwest.",0,IF($C107=SUM($AK107:BD107),0,IF(SUM($G107:AA107)-SUM($AK107:BD107)&lt;=SUM($G107:AA107)*$E107,SUM($G107:AA107)-SUM($AK107:BD107),ROUND(SUM($G107:AA107)*$E107,2))))))</f>
        <v/>
      </c>
      <c r="BF107" s="165" t="str">
        <f>IF($C107="","",IF(AB$83="","",IF(AB$83="Faza inwest.",0,IF($C107=SUM($AK107:BE107),0,IF(SUM($G107:AB107)-SUM($AK107:BE107)&lt;=SUM($G107:AB107)*$E107,SUM($G107:AB107)-SUM($AK107:BE107),ROUND(SUM($G107:AB107)*$E107,2))))))</f>
        <v/>
      </c>
      <c r="BG107" s="165" t="str">
        <f>IF($C107="","",IF(AC$83="","",IF(AC$83="Faza inwest.",0,IF($C107=SUM($AK107:BF107),0,IF(SUM($G107:AC107)-SUM($AK107:BF107)&lt;=SUM($G107:AC107)*$E107,SUM($G107:AC107)-SUM($AK107:BF107),ROUND(SUM($G107:AC107)*$E107,2))))))</f>
        <v/>
      </c>
      <c r="BH107" s="165" t="str">
        <f>IF($C107="","",IF(AD$83="","",IF(AD$83="Faza inwest.",0,IF($C107=SUM($AK107:BG107),0,IF(SUM($G107:AD107)-SUM($AK107:BG107)&lt;=SUM($G107:AD107)*$E107,SUM($G107:AD107)-SUM($AK107:BG107),ROUND(SUM($G107:AD107)*$E107,2))))))</f>
        <v/>
      </c>
      <c r="BI107" s="165" t="str">
        <f>IF($C107="","",IF(AE$83="","",IF(AE$83="Faza inwest.",0,IF($C107=SUM($AK107:BH107),0,IF(SUM($G107:AE107)-SUM($AK107:BH107)&lt;=SUM($G107:AE107)*$E107,SUM($G107:AE107)-SUM($AK107:BH107),ROUND(SUM($G107:AE107)*$E107,2))))))</f>
        <v/>
      </c>
      <c r="BJ107" s="165" t="str">
        <f>IF($C107="","",IF(AF$83="","",IF(AF$83="Faza inwest.",0,IF($C107=SUM($AK107:BI107),0,IF(SUM($G107:AF107)-SUM($AK107:BI107)&lt;=SUM($G107:AF107)*$E107,SUM($G107:AF107)-SUM($AK107:BI107),ROUND(SUM($G107:AF107)*$E107,2))))))</f>
        <v/>
      </c>
      <c r="BK107" s="165" t="str">
        <f>IF($C107="","",IF(AG$83="","",IF(AG$83="Faza inwest.",0,IF($C107=SUM($AK107:BJ107),0,IF(SUM($G107:AG107)-SUM($AK107:BJ107)&lt;=SUM($G107:AG107)*$E107,SUM($G107:AG107)-SUM($AK107:BJ107),ROUND(SUM($G107:AG107)*$E107,2))))))</f>
        <v/>
      </c>
      <c r="BL107" s="165" t="str">
        <f>IF($C107="","",IF(AH$83="","",IF(AH$83="Faza inwest.",0,IF($C107=SUM($AK107:BK107),0,IF(SUM($G107:AH107)-SUM($AK107:BK107)&lt;=SUM($G107:AH107)*$E107,SUM($G107:AH107)-SUM($AK107:BK107),ROUND(SUM($G107:AH107)*$E107,2))))))</f>
        <v/>
      </c>
      <c r="BM107" s="165" t="str">
        <f>IF($C107="","",IF(AI$83="","",IF(AI$83="Faza inwest.",0,IF($C107=SUM($AK107:BL107),0,IF(SUM($G107:AI107)-SUM($AK107:BL107)&lt;=SUM($G107:AI107)*$E107,SUM($G107:AI107)-SUM($AK107:BL107),ROUND(SUM($G107:AI107)*$E107,2))))))</f>
        <v/>
      </c>
      <c r="BN107" s="165" t="str">
        <f>IF($C107="","",IF(AJ$83="","",IF(AJ$83="Faza inwest.",0,IF($C107=SUM($AK107:BM107),0,IF(SUM($G107:AJ107)-SUM($AK107:BM107)&lt;=SUM($G107:AJ107)*$E107,SUM($G107:AJ107)-SUM($AK107:BM107),ROUND(SUM($G107:AJ107)*$E107,2))))))</f>
        <v/>
      </c>
    </row>
    <row r="108" spans="1:66" s="62" customFormat="1">
      <c r="A108" s="84" t="str">
        <f>IF(Dane!C85="","",Dane!C85)</f>
        <v/>
      </c>
      <c r="B108" s="175" t="str">
        <f>IF(Dane!D85="","",Dane!D85)</f>
        <v/>
      </c>
      <c r="C108" s="176" t="str">
        <f>IF(Dane!E85="","",Dane!E85)</f>
        <v/>
      </c>
      <c r="D108" s="246" t="str">
        <f>IF(Dane!F85="","",Dane!F85)</f>
        <v/>
      </c>
      <c r="E108" s="398" t="str">
        <f>IF(Dane!G85="","",Dane!G85)</f>
        <v/>
      </c>
      <c r="F108" s="166" t="str">
        <f>IF(Dane!H85="","",Dane!H85)</f>
        <v/>
      </c>
      <c r="G108" s="167" t="str">
        <f>IF(Dane!I85="","",Dane!I85)</f>
        <v/>
      </c>
      <c r="H108" s="167" t="str">
        <f>IF(Dane!J85="","",Dane!J85)</f>
        <v/>
      </c>
      <c r="I108" s="167" t="str">
        <f>IF(Dane!K85="","",Dane!K85)</f>
        <v/>
      </c>
      <c r="J108" s="167" t="str">
        <f>IF(Dane!L85="","",Dane!L85)</f>
        <v/>
      </c>
      <c r="K108" s="167" t="str">
        <f>IF(Dane!M85="","",Dane!M85)</f>
        <v/>
      </c>
      <c r="L108" s="167" t="str">
        <f>IF(Dane!N85="","",Dane!N85)</f>
        <v/>
      </c>
      <c r="M108" s="167" t="str">
        <f>IF(Dane!O85="","",Dane!O85)</f>
        <v/>
      </c>
      <c r="N108" s="167" t="str">
        <f>IF(Dane!P85="","",Dane!P85)</f>
        <v/>
      </c>
      <c r="O108" s="167" t="str">
        <f>IF(Dane!Q85="","",Dane!Q85)</f>
        <v/>
      </c>
      <c r="P108" s="167" t="str">
        <f>IF(Dane!R85="","",Dane!R85)</f>
        <v/>
      </c>
      <c r="Q108" s="167" t="str">
        <f>IF(Dane!S85="","",Dane!S85)</f>
        <v/>
      </c>
      <c r="R108" s="167" t="str">
        <f>IF(Dane!T85="","",Dane!T85)</f>
        <v/>
      </c>
      <c r="S108" s="167" t="str">
        <f>IF(Dane!U85="","",Dane!U85)</f>
        <v/>
      </c>
      <c r="T108" s="167" t="str">
        <f>IF(Dane!V85="","",Dane!V85)</f>
        <v/>
      </c>
      <c r="U108" s="167" t="str">
        <f>IF(Dane!W85="","",Dane!W85)</f>
        <v/>
      </c>
      <c r="V108" s="167" t="str">
        <f>IF(Dane!X85="","",Dane!X85)</f>
        <v/>
      </c>
      <c r="W108" s="167" t="str">
        <f>IF(Dane!Y85="","",Dane!Y85)</f>
        <v/>
      </c>
      <c r="X108" s="167" t="str">
        <f>IF(Dane!Z85="","",Dane!Z85)</f>
        <v/>
      </c>
      <c r="Y108" s="167" t="str">
        <f>IF(Dane!AA85="","",Dane!AA85)</f>
        <v/>
      </c>
      <c r="Z108" s="167" t="str">
        <f>IF(Dane!AB85="","",Dane!AB85)</f>
        <v/>
      </c>
      <c r="AA108" s="167" t="str">
        <f>IF(Dane!AC85="","",Dane!AC85)</f>
        <v/>
      </c>
      <c r="AB108" s="167" t="str">
        <f>IF(Dane!AD85="","",Dane!AD85)</f>
        <v/>
      </c>
      <c r="AC108" s="167" t="str">
        <f>IF(Dane!AE85="","",Dane!AE85)</f>
        <v/>
      </c>
      <c r="AD108" s="167" t="str">
        <f>IF(Dane!AF85="","",Dane!AF85)</f>
        <v/>
      </c>
      <c r="AE108" s="167" t="str">
        <f>IF(Dane!AG85="","",Dane!AG85)</f>
        <v/>
      </c>
      <c r="AF108" s="167" t="str">
        <f>IF(Dane!AH85="","",Dane!AH85)</f>
        <v/>
      </c>
      <c r="AG108" s="167" t="str">
        <f>IF(Dane!AI85="","",Dane!AI85)</f>
        <v/>
      </c>
      <c r="AH108" s="167" t="str">
        <f>IF(Dane!AJ85="","",Dane!AJ85)</f>
        <v/>
      </c>
      <c r="AI108" s="167" t="str">
        <f>IF(Dane!AK85="","",Dane!AK85)</f>
        <v/>
      </c>
      <c r="AJ108" s="167" t="str">
        <f>IF(Dane!AL85="","",Dane!AL85)</f>
        <v/>
      </c>
      <c r="AK108" s="167" t="str">
        <f>IF($C108="","",IF(H$83="","",IF(G$83="Faza inwest.",0,ROUND(SUM($G108:G108)*$E108,2))))</f>
        <v/>
      </c>
      <c r="AL108" s="167" t="str">
        <f>IF($C108="","",IF(H$83="","",IF(H$83="Faza inwest.",0,IF($C108=SUM($AK108:AK108),0,IF(SUM($G108:H108)-SUM($AK108:AK108)&lt;=SUM($G108:H108)*$E108,SUM($G108:H108)-SUM($AK108:AK108),ROUND(SUM($G108:H108)*$E108,2))))))</f>
        <v/>
      </c>
      <c r="AM108" s="167" t="str">
        <f>IF($C108="","",IF(I$83="","",IF(I$83="Faza inwest.",0,IF($C108=SUM($AK108:AL108),0,IF(SUM($G108:I108)-SUM($AK108:AL108)&lt;=SUM($G108:I108)*$E108,SUM($G108:I108)-SUM($AK108:AL108),ROUND(SUM($G108:I108)*$E108,2))))))</f>
        <v/>
      </c>
      <c r="AN108" s="167" t="str">
        <f>IF($C108="","",IF(J$83="","",IF(J$83="Faza inwest.",0,IF($C108=SUM($AK108:AM108),0,IF(SUM($G108:J108)-SUM($AK108:AM108)&lt;=SUM($G108:J108)*$E108,SUM($G108:J108)-SUM($AK108:AM108),ROUND(SUM($G108:J108)*$E108,2))))))</f>
        <v/>
      </c>
      <c r="AO108" s="167" t="str">
        <f>IF($C108="","",IF(K$83="","",IF(K$83="Faza inwest.",0,IF($C108=SUM($AK108:AN108),0,IF(SUM($G108:K108)-SUM($AK108:AN108)&lt;=SUM($G108:K108)*$E108,SUM($G108:K108)-SUM($AK108:AN108),ROUND(SUM($G108:K108)*$E108,2))))))</f>
        <v/>
      </c>
      <c r="AP108" s="167" t="str">
        <f>IF($C108="","",IF(L$83="","",IF(L$83="Faza inwest.",0,IF($C108=SUM($AK108:AO108),0,IF(SUM($G108:L108)-SUM($AK108:AO108)&lt;=SUM($G108:L108)*$E108,SUM($G108:L108)-SUM($AK108:AO108),ROUND(SUM($G108:L108)*$E108,2))))))</f>
        <v/>
      </c>
      <c r="AQ108" s="167" t="str">
        <f>IF($C108="","",IF(M$83="","",IF(M$83="Faza inwest.",0,IF($C108=SUM($AK108:AP108),0,IF(SUM($G108:M108)-SUM($AK108:AP108)&lt;=SUM($G108:M108)*$E108,SUM($G108:M108)-SUM($AK108:AP108),ROUND(SUM($G108:M108)*$E108,2))))))</f>
        <v/>
      </c>
      <c r="AR108" s="167" t="str">
        <f>IF($C108="","",IF(N$83="","",IF(N$83="Faza inwest.",0,IF($C108=SUM($AK108:AQ108),0,IF(SUM($G108:N108)-SUM($AK108:AQ108)&lt;=SUM($G108:N108)*$E108,SUM($G108:N108)-SUM($AK108:AQ108),ROUND(SUM($G108:N108)*$E108,2))))))</f>
        <v/>
      </c>
      <c r="AS108" s="167" t="str">
        <f>IF($C108="","",IF(O$83="","",IF(O$83="Faza inwest.",0,IF($C108=SUM($AK108:AR108),0,IF(SUM($G108:O108)-SUM($AK108:AR108)&lt;=SUM($G108:O108)*$E108,SUM($G108:O108)-SUM($AK108:AR108),ROUND(SUM($G108:O108)*$E108,2))))))</f>
        <v/>
      </c>
      <c r="AT108" s="167" t="str">
        <f>IF($C108="","",IF(P$83="","",IF(P$83="Faza inwest.",0,IF($C108=SUM($AK108:AS108),0,IF(SUM($G108:P108)-SUM($AK108:AS108)&lt;=SUM($G108:P108)*$E108,SUM($G108:P108)-SUM($AK108:AS108),ROUND(SUM($G108:P108)*$E108,2))))))</f>
        <v/>
      </c>
      <c r="AU108" s="167" t="str">
        <f>IF($C108="","",IF(Q$83="","",IF(Q$83="Faza inwest.",0,IF($C108=SUM($AK108:AT108),0,IF(SUM($G108:Q108)-SUM($AK108:AT108)&lt;=SUM($G108:Q108)*$E108,SUM($G108:Q108)-SUM($AK108:AT108),ROUND(SUM($G108:Q108)*$E108,2))))))</f>
        <v/>
      </c>
      <c r="AV108" s="167" t="str">
        <f>IF($C108="","",IF(R$83="","",IF(R$83="Faza inwest.",0,IF($C108=SUM($AK108:AU108),0,IF(SUM($G108:R108)-SUM($AK108:AU108)&lt;=SUM($G108:R108)*$E108,SUM($G108:R108)-SUM($AK108:AU108),ROUND(SUM($G108:R108)*$E108,2))))))</f>
        <v/>
      </c>
      <c r="AW108" s="167" t="str">
        <f>IF($C108="","",IF(S$83="","",IF(S$83="Faza inwest.",0,IF($C108=SUM($AK108:AV108),0,IF(SUM($G108:S108)-SUM($AK108:AV108)&lt;=SUM($G108:S108)*$E108,SUM($G108:S108)-SUM($AK108:AV108),ROUND(SUM($G108:S108)*$E108,2))))))</f>
        <v/>
      </c>
      <c r="AX108" s="167" t="str">
        <f>IF($C108="","",IF(T$83="","",IF(T$83="Faza inwest.",0,IF($C108=SUM($AK108:AW108),0,IF(SUM($G108:T108)-SUM($AK108:AW108)&lt;=SUM($G108:T108)*$E108,SUM($G108:T108)-SUM($AK108:AW108),ROUND(SUM($G108:T108)*$E108,2))))))</f>
        <v/>
      </c>
      <c r="AY108" s="167" t="str">
        <f>IF($C108="","",IF(U$83="","",IF(U$83="Faza inwest.",0,IF($C108=SUM($AK108:AX108),0,IF(SUM($G108:U108)-SUM($AK108:AX108)&lt;=SUM($G108:U108)*$E108,SUM($G108:U108)-SUM($AK108:AX108),ROUND(SUM($G108:U108)*$E108,2))))))</f>
        <v/>
      </c>
      <c r="AZ108" s="167" t="str">
        <f>IF($C108="","",IF(V$83="","",IF(V$83="Faza inwest.",0,IF($C108=SUM($AK108:AY108),0,IF(SUM($G108:V108)-SUM($AK108:AY108)&lt;=SUM($G108:V108)*$E108,SUM($G108:V108)-SUM($AK108:AY108),ROUND(SUM($G108:V108)*$E108,2))))))</f>
        <v/>
      </c>
      <c r="BA108" s="167" t="str">
        <f>IF($C108="","",IF(W$83="","",IF(W$83="Faza inwest.",0,IF($C108=SUM($AK108:AZ108),0,IF(SUM($G108:W108)-SUM($AK108:AZ108)&lt;=SUM($G108:W108)*$E108,SUM($G108:W108)-SUM($AK108:AZ108),ROUND(SUM($G108:W108)*$E108,2))))))</f>
        <v/>
      </c>
      <c r="BB108" s="167" t="str">
        <f>IF($C108="","",IF(X$83="","",IF(X$83="Faza inwest.",0,IF($C108=SUM($AK108:BA108),0,IF(SUM($G108:X108)-SUM($AK108:BA108)&lt;=SUM($G108:X108)*$E108,SUM($G108:X108)-SUM($AK108:BA108),ROUND(SUM($G108:X108)*$E108,2))))))</f>
        <v/>
      </c>
      <c r="BC108" s="167" t="str">
        <f>IF($C108="","",IF(Y$83="","",IF(Y$83="Faza inwest.",0,IF($C108=SUM($AK108:BB108),0,IF(SUM($G108:Y108)-SUM($AK108:BB108)&lt;=SUM($G108:Y108)*$E108,SUM($G108:Y108)-SUM($AK108:BB108),ROUND(SUM($G108:Y108)*$E108,2))))))</f>
        <v/>
      </c>
      <c r="BD108" s="167" t="str">
        <f>IF($C108="","",IF(Z$83="","",IF(Z$83="Faza inwest.",0,IF($C108=SUM($AK108:BC108),0,IF(SUM($G108:Z108)-SUM($AK108:BC108)&lt;=SUM($G108:Z108)*$E108,SUM($G108:Z108)-SUM($AK108:BC108),ROUND(SUM($G108:Z108)*$E108,2))))))</f>
        <v/>
      </c>
      <c r="BE108" s="167" t="str">
        <f>IF($C108="","",IF(AA$83="","",IF(AA$83="Faza inwest.",0,IF($C108=SUM($AK108:BD108),0,IF(SUM($G108:AA108)-SUM($AK108:BD108)&lt;=SUM($G108:AA108)*$E108,SUM($G108:AA108)-SUM($AK108:BD108),ROUND(SUM($G108:AA108)*$E108,2))))))</f>
        <v/>
      </c>
      <c r="BF108" s="167" t="str">
        <f>IF($C108="","",IF(AB$83="","",IF(AB$83="Faza inwest.",0,IF($C108=SUM($AK108:BE108),0,IF(SUM($G108:AB108)-SUM($AK108:BE108)&lt;=SUM($G108:AB108)*$E108,SUM($G108:AB108)-SUM($AK108:BE108),ROUND(SUM($G108:AB108)*$E108,2))))))</f>
        <v/>
      </c>
      <c r="BG108" s="167" t="str">
        <f>IF($C108="","",IF(AC$83="","",IF(AC$83="Faza inwest.",0,IF($C108=SUM($AK108:BF108),0,IF(SUM($G108:AC108)-SUM($AK108:BF108)&lt;=SUM($G108:AC108)*$E108,SUM($G108:AC108)-SUM($AK108:BF108),ROUND(SUM($G108:AC108)*$E108,2))))))</f>
        <v/>
      </c>
      <c r="BH108" s="167" t="str">
        <f>IF($C108="","",IF(AD$83="","",IF(AD$83="Faza inwest.",0,IF($C108=SUM($AK108:BG108),0,IF(SUM($G108:AD108)-SUM($AK108:BG108)&lt;=SUM($G108:AD108)*$E108,SUM($G108:AD108)-SUM($AK108:BG108),ROUND(SUM($G108:AD108)*$E108,2))))))</f>
        <v/>
      </c>
      <c r="BI108" s="167" t="str">
        <f>IF($C108="","",IF(AE$83="","",IF(AE$83="Faza inwest.",0,IF($C108=SUM($AK108:BH108),0,IF(SUM($G108:AE108)-SUM($AK108:BH108)&lt;=SUM($G108:AE108)*$E108,SUM($G108:AE108)-SUM($AK108:BH108),ROUND(SUM($G108:AE108)*$E108,2))))))</f>
        <v/>
      </c>
      <c r="BJ108" s="167" t="str">
        <f>IF($C108="","",IF(AF$83="","",IF(AF$83="Faza inwest.",0,IF($C108=SUM($AK108:BI108),0,IF(SUM($G108:AF108)-SUM($AK108:BI108)&lt;=SUM($G108:AF108)*$E108,SUM($G108:AF108)-SUM($AK108:BI108),ROUND(SUM($G108:AF108)*$E108,2))))))</f>
        <v/>
      </c>
      <c r="BK108" s="167" t="str">
        <f>IF($C108="","",IF(AG$83="","",IF(AG$83="Faza inwest.",0,IF($C108=SUM($AK108:BJ108),0,IF(SUM($G108:AG108)-SUM($AK108:BJ108)&lt;=SUM($G108:AG108)*$E108,SUM($G108:AG108)-SUM($AK108:BJ108),ROUND(SUM($G108:AG108)*$E108,2))))))</f>
        <v/>
      </c>
      <c r="BL108" s="167" t="str">
        <f>IF($C108="","",IF(AH$83="","",IF(AH$83="Faza inwest.",0,IF($C108=SUM($AK108:BK108),0,IF(SUM($G108:AH108)-SUM($AK108:BK108)&lt;=SUM($G108:AH108)*$E108,SUM($G108:AH108)-SUM($AK108:BK108),ROUND(SUM($G108:AH108)*$E108,2))))))</f>
        <v/>
      </c>
      <c r="BM108" s="167" t="str">
        <f>IF($C108="","",IF(AI$83="","",IF(AI$83="Faza inwest.",0,IF($C108=SUM($AK108:BL108),0,IF(SUM($G108:AI108)-SUM($AK108:BL108)&lt;=SUM($G108:AI108)*$E108,SUM($G108:AI108)-SUM($AK108:BL108),ROUND(SUM($G108:AI108)*$E108,2))))))</f>
        <v/>
      </c>
      <c r="BN108" s="167" t="str">
        <f>IF($C108="","",IF(AJ$83="","",IF(AJ$83="Faza inwest.",0,IF($C108=SUM($AK108:BM108),0,IF(SUM($G108:AJ108)-SUM($AK108:BM108)&lt;=SUM($G108:AJ108)*$E108,SUM($G108:AJ108)-SUM($AK108:BM108),ROUND(SUM($G108:AJ108)*$E108,2))))))</f>
        <v/>
      </c>
    </row>
    <row r="109" spans="1:66" s="62" customFormat="1">
      <c r="A109" s="84" t="str">
        <f>IF(Dane!C86="","",Dane!C86)</f>
        <v/>
      </c>
      <c r="B109" s="175" t="str">
        <f>IF(Dane!D86="","",Dane!D86)</f>
        <v/>
      </c>
      <c r="C109" s="176" t="str">
        <f>IF(Dane!E86="","",Dane!E86)</f>
        <v/>
      </c>
      <c r="D109" s="246" t="str">
        <f>IF(Dane!F86="","",Dane!F86)</f>
        <v/>
      </c>
      <c r="E109" s="398" t="str">
        <f>IF(Dane!G86="","",Dane!G86)</f>
        <v/>
      </c>
      <c r="F109" s="166" t="str">
        <f>IF(Dane!H86="","",Dane!H86)</f>
        <v/>
      </c>
      <c r="G109" s="167" t="str">
        <f>IF(Dane!I86="","",Dane!I86)</f>
        <v/>
      </c>
      <c r="H109" s="167" t="str">
        <f>IF(Dane!J86="","",Dane!J86)</f>
        <v/>
      </c>
      <c r="I109" s="167" t="str">
        <f>IF(Dane!K86="","",Dane!K86)</f>
        <v/>
      </c>
      <c r="J109" s="167" t="str">
        <f>IF(Dane!L86="","",Dane!L86)</f>
        <v/>
      </c>
      <c r="K109" s="167" t="str">
        <f>IF(Dane!M86="","",Dane!M86)</f>
        <v/>
      </c>
      <c r="L109" s="167" t="str">
        <f>IF(Dane!N86="","",Dane!N86)</f>
        <v/>
      </c>
      <c r="M109" s="167" t="str">
        <f>IF(Dane!O86="","",Dane!O86)</f>
        <v/>
      </c>
      <c r="N109" s="167" t="str">
        <f>IF(Dane!P86="","",Dane!P86)</f>
        <v/>
      </c>
      <c r="O109" s="167" t="str">
        <f>IF(Dane!Q86="","",Dane!Q86)</f>
        <v/>
      </c>
      <c r="P109" s="167" t="str">
        <f>IF(Dane!R86="","",Dane!R86)</f>
        <v/>
      </c>
      <c r="Q109" s="167" t="str">
        <f>IF(Dane!S86="","",Dane!S86)</f>
        <v/>
      </c>
      <c r="R109" s="167" t="str">
        <f>IF(Dane!T86="","",Dane!T86)</f>
        <v/>
      </c>
      <c r="S109" s="167" t="str">
        <f>IF(Dane!U86="","",Dane!U86)</f>
        <v/>
      </c>
      <c r="T109" s="167" t="str">
        <f>IF(Dane!V86="","",Dane!V86)</f>
        <v/>
      </c>
      <c r="U109" s="167" t="str">
        <f>IF(Dane!W86="","",Dane!W86)</f>
        <v/>
      </c>
      <c r="V109" s="167" t="str">
        <f>IF(Dane!X86="","",Dane!X86)</f>
        <v/>
      </c>
      <c r="W109" s="167" t="str">
        <f>IF(Dane!Y86="","",Dane!Y86)</f>
        <v/>
      </c>
      <c r="X109" s="167" t="str">
        <f>IF(Dane!Z86="","",Dane!Z86)</f>
        <v/>
      </c>
      <c r="Y109" s="167" t="str">
        <f>IF(Dane!AA86="","",Dane!AA86)</f>
        <v/>
      </c>
      <c r="Z109" s="167" t="str">
        <f>IF(Dane!AB86="","",Dane!AB86)</f>
        <v/>
      </c>
      <c r="AA109" s="167" t="str">
        <f>IF(Dane!AC86="","",Dane!AC86)</f>
        <v/>
      </c>
      <c r="AB109" s="167" t="str">
        <f>IF(Dane!AD86="","",Dane!AD86)</f>
        <v/>
      </c>
      <c r="AC109" s="167" t="str">
        <f>IF(Dane!AE86="","",Dane!AE86)</f>
        <v/>
      </c>
      <c r="AD109" s="167" t="str">
        <f>IF(Dane!AF86="","",Dane!AF86)</f>
        <v/>
      </c>
      <c r="AE109" s="167" t="str">
        <f>IF(Dane!AG86="","",Dane!AG86)</f>
        <v/>
      </c>
      <c r="AF109" s="167" t="str">
        <f>IF(Dane!AH86="","",Dane!AH86)</f>
        <v/>
      </c>
      <c r="AG109" s="167" t="str">
        <f>IF(Dane!AI86="","",Dane!AI86)</f>
        <v/>
      </c>
      <c r="AH109" s="167" t="str">
        <f>IF(Dane!AJ86="","",Dane!AJ86)</f>
        <v/>
      </c>
      <c r="AI109" s="167" t="str">
        <f>IF(Dane!AK86="","",Dane!AK86)</f>
        <v/>
      </c>
      <c r="AJ109" s="167" t="str">
        <f>IF(Dane!AL86="","",Dane!AL86)</f>
        <v/>
      </c>
      <c r="AK109" s="167" t="str">
        <f>IF($C109="","",IF(H$83="","",IF(G$83="Faza inwest.",0,ROUND(SUM($G109:G109)*$E109,2))))</f>
        <v/>
      </c>
      <c r="AL109" s="167" t="str">
        <f>IF($C109="","",IF(H$83="","",IF(H$83="Faza inwest.",0,IF($C109=SUM($AK109:AK109),0,IF(SUM($G109:H109)-SUM($AK109:AK109)&lt;=SUM($G109:H109)*$E109,SUM($G109:H109)-SUM($AK109:AK109),ROUND(SUM($G109:H109)*$E109,2))))))</f>
        <v/>
      </c>
      <c r="AM109" s="167" t="str">
        <f>IF($C109="","",IF(I$83="","",IF(I$83="Faza inwest.",0,IF($C109=SUM($AK109:AL109),0,IF(SUM($G109:I109)-SUM($AK109:AL109)&lt;=SUM($G109:I109)*$E109,SUM($G109:I109)-SUM($AK109:AL109),ROUND(SUM($G109:I109)*$E109,2))))))</f>
        <v/>
      </c>
      <c r="AN109" s="167" t="str">
        <f>IF($C109="","",IF(J$83="","",IF(J$83="Faza inwest.",0,IF($C109=SUM($AK109:AM109),0,IF(SUM($G109:J109)-SUM($AK109:AM109)&lt;=SUM($G109:J109)*$E109,SUM($G109:J109)-SUM($AK109:AM109),ROUND(SUM($G109:J109)*$E109,2))))))</f>
        <v/>
      </c>
      <c r="AO109" s="167" t="str">
        <f>IF($C109="","",IF(K$83="","",IF(K$83="Faza inwest.",0,IF($C109=SUM($AK109:AN109),0,IF(SUM($G109:K109)-SUM($AK109:AN109)&lt;=SUM($G109:K109)*$E109,SUM($G109:K109)-SUM($AK109:AN109),ROUND(SUM($G109:K109)*$E109,2))))))</f>
        <v/>
      </c>
      <c r="AP109" s="167" t="str">
        <f>IF($C109="","",IF(L$83="","",IF(L$83="Faza inwest.",0,IF($C109=SUM($AK109:AO109),0,IF(SUM($G109:L109)-SUM($AK109:AO109)&lt;=SUM($G109:L109)*$E109,SUM($G109:L109)-SUM($AK109:AO109),ROUND(SUM($G109:L109)*$E109,2))))))</f>
        <v/>
      </c>
      <c r="AQ109" s="167" t="str">
        <f>IF($C109="","",IF(M$83="","",IF(M$83="Faza inwest.",0,IF($C109=SUM($AK109:AP109),0,IF(SUM($G109:M109)-SUM($AK109:AP109)&lt;=SUM($G109:M109)*$E109,SUM($G109:M109)-SUM($AK109:AP109),ROUND(SUM($G109:M109)*$E109,2))))))</f>
        <v/>
      </c>
      <c r="AR109" s="167" t="str">
        <f>IF($C109="","",IF(N$83="","",IF(N$83="Faza inwest.",0,IF($C109=SUM($AK109:AQ109),0,IF(SUM($G109:N109)-SUM($AK109:AQ109)&lt;=SUM($G109:N109)*$E109,SUM($G109:N109)-SUM($AK109:AQ109),ROUND(SUM($G109:N109)*$E109,2))))))</f>
        <v/>
      </c>
      <c r="AS109" s="167" t="str">
        <f>IF($C109="","",IF(O$83="","",IF(O$83="Faza inwest.",0,IF($C109=SUM($AK109:AR109),0,IF(SUM($G109:O109)-SUM($AK109:AR109)&lt;=SUM($G109:O109)*$E109,SUM($G109:O109)-SUM($AK109:AR109),ROUND(SUM($G109:O109)*$E109,2))))))</f>
        <v/>
      </c>
      <c r="AT109" s="167" t="str">
        <f>IF($C109="","",IF(P$83="","",IF(P$83="Faza inwest.",0,IF($C109=SUM($AK109:AS109),0,IF(SUM($G109:P109)-SUM($AK109:AS109)&lt;=SUM($G109:P109)*$E109,SUM($G109:P109)-SUM($AK109:AS109),ROUND(SUM($G109:P109)*$E109,2))))))</f>
        <v/>
      </c>
      <c r="AU109" s="167" t="str">
        <f>IF($C109="","",IF(Q$83="","",IF(Q$83="Faza inwest.",0,IF($C109=SUM($AK109:AT109),0,IF(SUM($G109:Q109)-SUM($AK109:AT109)&lt;=SUM($G109:Q109)*$E109,SUM($G109:Q109)-SUM($AK109:AT109),ROUND(SUM($G109:Q109)*$E109,2))))))</f>
        <v/>
      </c>
      <c r="AV109" s="167" t="str">
        <f>IF($C109="","",IF(R$83="","",IF(R$83="Faza inwest.",0,IF($C109=SUM($AK109:AU109),0,IF(SUM($G109:R109)-SUM($AK109:AU109)&lt;=SUM($G109:R109)*$E109,SUM($G109:R109)-SUM($AK109:AU109),ROUND(SUM($G109:R109)*$E109,2))))))</f>
        <v/>
      </c>
      <c r="AW109" s="167" t="str">
        <f>IF($C109="","",IF(S$83="","",IF(S$83="Faza inwest.",0,IF($C109=SUM($AK109:AV109),0,IF(SUM($G109:S109)-SUM($AK109:AV109)&lt;=SUM($G109:S109)*$E109,SUM($G109:S109)-SUM($AK109:AV109),ROUND(SUM($G109:S109)*$E109,2))))))</f>
        <v/>
      </c>
      <c r="AX109" s="167" t="str">
        <f>IF($C109="","",IF(T$83="","",IF(T$83="Faza inwest.",0,IF($C109=SUM($AK109:AW109),0,IF(SUM($G109:T109)-SUM($AK109:AW109)&lt;=SUM($G109:T109)*$E109,SUM($G109:T109)-SUM($AK109:AW109),ROUND(SUM($G109:T109)*$E109,2))))))</f>
        <v/>
      </c>
      <c r="AY109" s="167" t="str">
        <f>IF($C109="","",IF(U$83="","",IF(U$83="Faza inwest.",0,IF($C109=SUM($AK109:AX109),0,IF(SUM($G109:U109)-SUM($AK109:AX109)&lt;=SUM($G109:U109)*$E109,SUM($G109:U109)-SUM($AK109:AX109),ROUND(SUM($G109:U109)*$E109,2))))))</f>
        <v/>
      </c>
      <c r="AZ109" s="167" t="str">
        <f>IF($C109="","",IF(V$83="","",IF(V$83="Faza inwest.",0,IF($C109=SUM($AK109:AY109),0,IF(SUM($G109:V109)-SUM($AK109:AY109)&lt;=SUM($G109:V109)*$E109,SUM($G109:V109)-SUM($AK109:AY109),ROUND(SUM($G109:V109)*$E109,2))))))</f>
        <v/>
      </c>
      <c r="BA109" s="167" t="str">
        <f>IF($C109="","",IF(W$83="","",IF(W$83="Faza inwest.",0,IF($C109=SUM($AK109:AZ109),0,IF(SUM($G109:W109)-SUM($AK109:AZ109)&lt;=SUM($G109:W109)*$E109,SUM($G109:W109)-SUM($AK109:AZ109),ROUND(SUM($G109:W109)*$E109,2))))))</f>
        <v/>
      </c>
      <c r="BB109" s="167" t="str">
        <f>IF($C109="","",IF(X$83="","",IF(X$83="Faza inwest.",0,IF($C109=SUM($AK109:BA109),0,IF(SUM($G109:X109)-SUM($AK109:BA109)&lt;=SUM($G109:X109)*$E109,SUM($G109:X109)-SUM($AK109:BA109),ROUND(SUM($G109:X109)*$E109,2))))))</f>
        <v/>
      </c>
      <c r="BC109" s="167" t="str">
        <f>IF($C109="","",IF(Y$83="","",IF(Y$83="Faza inwest.",0,IF($C109=SUM($AK109:BB109),0,IF(SUM($G109:Y109)-SUM($AK109:BB109)&lt;=SUM($G109:Y109)*$E109,SUM($G109:Y109)-SUM($AK109:BB109),ROUND(SUM($G109:Y109)*$E109,2))))))</f>
        <v/>
      </c>
      <c r="BD109" s="167" t="str">
        <f>IF($C109="","",IF(Z$83="","",IF(Z$83="Faza inwest.",0,IF($C109=SUM($AK109:BC109),0,IF(SUM($G109:Z109)-SUM($AK109:BC109)&lt;=SUM($G109:Z109)*$E109,SUM($G109:Z109)-SUM($AK109:BC109),ROUND(SUM($G109:Z109)*$E109,2))))))</f>
        <v/>
      </c>
      <c r="BE109" s="167" t="str">
        <f>IF($C109="","",IF(AA$83="","",IF(AA$83="Faza inwest.",0,IF($C109=SUM($AK109:BD109),0,IF(SUM($G109:AA109)-SUM($AK109:BD109)&lt;=SUM($G109:AA109)*$E109,SUM($G109:AA109)-SUM($AK109:BD109),ROUND(SUM($G109:AA109)*$E109,2))))))</f>
        <v/>
      </c>
      <c r="BF109" s="167" t="str">
        <f>IF($C109="","",IF(AB$83="","",IF(AB$83="Faza inwest.",0,IF($C109=SUM($AK109:BE109),0,IF(SUM($G109:AB109)-SUM($AK109:BE109)&lt;=SUM($G109:AB109)*$E109,SUM($G109:AB109)-SUM($AK109:BE109),ROUND(SUM($G109:AB109)*$E109,2))))))</f>
        <v/>
      </c>
      <c r="BG109" s="167" t="str">
        <f>IF($C109="","",IF(AC$83="","",IF(AC$83="Faza inwest.",0,IF($C109=SUM($AK109:BF109),0,IF(SUM($G109:AC109)-SUM($AK109:BF109)&lt;=SUM($G109:AC109)*$E109,SUM($G109:AC109)-SUM($AK109:BF109),ROUND(SUM($G109:AC109)*$E109,2))))))</f>
        <v/>
      </c>
      <c r="BH109" s="167" t="str">
        <f>IF($C109="","",IF(AD$83="","",IF(AD$83="Faza inwest.",0,IF($C109=SUM($AK109:BG109),0,IF(SUM($G109:AD109)-SUM($AK109:BG109)&lt;=SUM($G109:AD109)*$E109,SUM($G109:AD109)-SUM($AK109:BG109),ROUND(SUM($G109:AD109)*$E109,2))))))</f>
        <v/>
      </c>
      <c r="BI109" s="167" t="str">
        <f>IF($C109="","",IF(AE$83="","",IF(AE$83="Faza inwest.",0,IF($C109=SUM($AK109:BH109),0,IF(SUM($G109:AE109)-SUM($AK109:BH109)&lt;=SUM($G109:AE109)*$E109,SUM($G109:AE109)-SUM($AK109:BH109),ROUND(SUM($G109:AE109)*$E109,2))))))</f>
        <v/>
      </c>
      <c r="BJ109" s="167" t="str">
        <f>IF($C109="","",IF(AF$83="","",IF(AF$83="Faza inwest.",0,IF($C109=SUM($AK109:BI109),0,IF(SUM($G109:AF109)-SUM($AK109:BI109)&lt;=SUM($G109:AF109)*$E109,SUM($G109:AF109)-SUM($AK109:BI109),ROUND(SUM($G109:AF109)*$E109,2))))))</f>
        <v/>
      </c>
      <c r="BK109" s="167" t="str">
        <f>IF($C109="","",IF(AG$83="","",IF(AG$83="Faza inwest.",0,IF($C109=SUM($AK109:BJ109),0,IF(SUM($G109:AG109)-SUM($AK109:BJ109)&lt;=SUM($G109:AG109)*$E109,SUM($G109:AG109)-SUM($AK109:BJ109),ROUND(SUM($G109:AG109)*$E109,2))))))</f>
        <v/>
      </c>
      <c r="BL109" s="167" t="str">
        <f>IF($C109="","",IF(AH$83="","",IF(AH$83="Faza inwest.",0,IF($C109=SUM($AK109:BK109),0,IF(SUM($G109:AH109)-SUM($AK109:BK109)&lt;=SUM($G109:AH109)*$E109,SUM($G109:AH109)-SUM($AK109:BK109),ROUND(SUM($G109:AH109)*$E109,2))))))</f>
        <v/>
      </c>
      <c r="BM109" s="167" t="str">
        <f>IF($C109="","",IF(AI$83="","",IF(AI$83="Faza inwest.",0,IF($C109=SUM($AK109:BL109),0,IF(SUM($G109:AI109)-SUM($AK109:BL109)&lt;=SUM($G109:AI109)*$E109,SUM($G109:AI109)-SUM($AK109:BL109),ROUND(SUM($G109:AI109)*$E109,2))))))</f>
        <v/>
      </c>
      <c r="BN109" s="167" t="str">
        <f>IF($C109="","",IF(AJ$83="","",IF(AJ$83="Faza inwest.",0,IF($C109=SUM($AK109:BM109),0,IF(SUM($G109:AJ109)-SUM($AK109:BM109)&lt;=SUM($G109:AJ109)*$E109,SUM($G109:AJ109)-SUM($AK109:BM109),ROUND(SUM($G109:AJ109)*$E109,2))))))</f>
        <v/>
      </c>
    </row>
    <row r="110" spans="1:66" s="62" customFormat="1">
      <c r="A110" s="84" t="str">
        <f>IF(Dane!C87="","",Dane!C87)</f>
        <v/>
      </c>
      <c r="B110" s="175" t="str">
        <f>IF(Dane!D87="","",Dane!D87)</f>
        <v/>
      </c>
      <c r="C110" s="176" t="str">
        <f>IF(Dane!E87="","",Dane!E87)</f>
        <v/>
      </c>
      <c r="D110" s="246" t="str">
        <f>IF(Dane!F87="","",Dane!F87)</f>
        <v/>
      </c>
      <c r="E110" s="398" t="str">
        <f>IF(Dane!G87="","",Dane!G87)</f>
        <v/>
      </c>
      <c r="F110" s="166" t="str">
        <f>IF(Dane!H87="","",Dane!H87)</f>
        <v/>
      </c>
      <c r="G110" s="167" t="str">
        <f>IF(Dane!I87="","",Dane!I87)</f>
        <v/>
      </c>
      <c r="H110" s="167" t="str">
        <f>IF(Dane!J87="","",Dane!J87)</f>
        <v/>
      </c>
      <c r="I110" s="167" t="str">
        <f>IF(Dane!K87="","",Dane!K87)</f>
        <v/>
      </c>
      <c r="J110" s="167" t="str">
        <f>IF(Dane!L87="","",Dane!L87)</f>
        <v/>
      </c>
      <c r="K110" s="167" t="str">
        <f>IF(Dane!M87="","",Dane!M87)</f>
        <v/>
      </c>
      <c r="L110" s="167" t="str">
        <f>IF(Dane!N87="","",Dane!N87)</f>
        <v/>
      </c>
      <c r="M110" s="167" t="str">
        <f>IF(Dane!O87="","",Dane!O87)</f>
        <v/>
      </c>
      <c r="N110" s="167" t="str">
        <f>IF(Dane!P87="","",Dane!P87)</f>
        <v/>
      </c>
      <c r="O110" s="167" t="str">
        <f>IF(Dane!Q87="","",Dane!Q87)</f>
        <v/>
      </c>
      <c r="P110" s="167" t="str">
        <f>IF(Dane!R87="","",Dane!R87)</f>
        <v/>
      </c>
      <c r="Q110" s="167" t="str">
        <f>IF(Dane!S87="","",Dane!S87)</f>
        <v/>
      </c>
      <c r="R110" s="167" t="str">
        <f>IF(Dane!T87="","",Dane!T87)</f>
        <v/>
      </c>
      <c r="S110" s="167" t="str">
        <f>IF(Dane!U87="","",Dane!U87)</f>
        <v/>
      </c>
      <c r="T110" s="167" t="str">
        <f>IF(Dane!V87="","",Dane!V87)</f>
        <v/>
      </c>
      <c r="U110" s="167" t="str">
        <f>IF(Dane!W87="","",Dane!W87)</f>
        <v/>
      </c>
      <c r="V110" s="167" t="str">
        <f>IF(Dane!X87="","",Dane!X87)</f>
        <v/>
      </c>
      <c r="W110" s="167" t="str">
        <f>IF(Dane!Y87="","",Dane!Y87)</f>
        <v/>
      </c>
      <c r="X110" s="167" t="str">
        <f>IF(Dane!Z87="","",Dane!Z87)</f>
        <v/>
      </c>
      <c r="Y110" s="167" t="str">
        <f>IF(Dane!AA87="","",Dane!AA87)</f>
        <v/>
      </c>
      <c r="Z110" s="167" t="str">
        <f>IF(Dane!AB87="","",Dane!AB87)</f>
        <v/>
      </c>
      <c r="AA110" s="167" t="str">
        <f>IF(Dane!AC87="","",Dane!AC87)</f>
        <v/>
      </c>
      <c r="AB110" s="167" t="str">
        <f>IF(Dane!AD87="","",Dane!AD87)</f>
        <v/>
      </c>
      <c r="AC110" s="167" t="str">
        <f>IF(Dane!AE87="","",Dane!AE87)</f>
        <v/>
      </c>
      <c r="AD110" s="167" t="str">
        <f>IF(Dane!AF87="","",Dane!AF87)</f>
        <v/>
      </c>
      <c r="AE110" s="167" t="str">
        <f>IF(Dane!AG87="","",Dane!AG87)</f>
        <v/>
      </c>
      <c r="AF110" s="167" t="str">
        <f>IF(Dane!AH87="","",Dane!AH87)</f>
        <v/>
      </c>
      <c r="AG110" s="167" t="str">
        <f>IF(Dane!AI87="","",Dane!AI87)</f>
        <v/>
      </c>
      <c r="AH110" s="167" t="str">
        <f>IF(Dane!AJ87="","",Dane!AJ87)</f>
        <v/>
      </c>
      <c r="AI110" s="167" t="str">
        <f>IF(Dane!AK87="","",Dane!AK87)</f>
        <v/>
      </c>
      <c r="AJ110" s="167" t="str">
        <f>IF(Dane!AL87="","",Dane!AL87)</f>
        <v/>
      </c>
      <c r="AK110" s="167" t="str">
        <f>IF($C110="","",IF(H$83="","",IF(G$83="Faza inwest.",0,ROUND(SUM($G110:G110)*$E110,2))))</f>
        <v/>
      </c>
      <c r="AL110" s="167" t="str">
        <f>IF($C110="","",IF(H$83="","",IF(H$83="Faza inwest.",0,IF($C110=SUM($AK110:AK110),0,IF(SUM($G110:H110)-SUM($AK110:AK110)&lt;=SUM($G110:H110)*$E110,SUM($G110:H110)-SUM($AK110:AK110),ROUND(SUM($G110:H110)*$E110,2))))))</f>
        <v/>
      </c>
      <c r="AM110" s="167" t="str">
        <f>IF($C110="","",IF(I$83="","",IF(I$83="Faza inwest.",0,IF($C110=SUM($AK110:AL110),0,IF(SUM($G110:I110)-SUM($AK110:AL110)&lt;=SUM($G110:I110)*$E110,SUM($G110:I110)-SUM($AK110:AL110),ROUND(SUM($G110:I110)*$E110,2))))))</f>
        <v/>
      </c>
      <c r="AN110" s="167" t="str">
        <f>IF($C110="","",IF(J$83="","",IF(J$83="Faza inwest.",0,IF($C110=SUM($AK110:AM110),0,IF(SUM($G110:J110)-SUM($AK110:AM110)&lt;=SUM($G110:J110)*$E110,SUM($G110:J110)-SUM($AK110:AM110),ROUND(SUM($G110:J110)*$E110,2))))))</f>
        <v/>
      </c>
      <c r="AO110" s="167" t="str">
        <f>IF($C110="","",IF(K$83="","",IF(K$83="Faza inwest.",0,IF($C110=SUM($AK110:AN110),0,IF(SUM($G110:K110)-SUM($AK110:AN110)&lt;=SUM($G110:K110)*$E110,SUM($G110:K110)-SUM($AK110:AN110),ROUND(SUM($G110:K110)*$E110,2))))))</f>
        <v/>
      </c>
      <c r="AP110" s="167" t="str">
        <f>IF($C110="","",IF(L$83="","",IF(L$83="Faza inwest.",0,IF($C110=SUM($AK110:AO110),0,IF(SUM($G110:L110)-SUM($AK110:AO110)&lt;=SUM($G110:L110)*$E110,SUM($G110:L110)-SUM($AK110:AO110),ROUND(SUM($G110:L110)*$E110,2))))))</f>
        <v/>
      </c>
      <c r="AQ110" s="167" t="str">
        <f>IF($C110="","",IF(M$83="","",IF(M$83="Faza inwest.",0,IF($C110=SUM($AK110:AP110),0,IF(SUM($G110:M110)-SUM($AK110:AP110)&lt;=SUM($G110:M110)*$E110,SUM($G110:M110)-SUM($AK110:AP110),ROUND(SUM($G110:M110)*$E110,2))))))</f>
        <v/>
      </c>
      <c r="AR110" s="167" t="str">
        <f>IF($C110="","",IF(N$83="","",IF(N$83="Faza inwest.",0,IF($C110=SUM($AK110:AQ110),0,IF(SUM($G110:N110)-SUM($AK110:AQ110)&lt;=SUM($G110:N110)*$E110,SUM($G110:N110)-SUM($AK110:AQ110),ROUND(SUM($G110:N110)*$E110,2))))))</f>
        <v/>
      </c>
      <c r="AS110" s="167" t="str">
        <f>IF($C110="","",IF(O$83="","",IF(O$83="Faza inwest.",0,IF($C110=SUM($AK110:AR110),0,IF(SUM($G110:O110)-SUM($AK110:AR110)&lt;=SUM($G110:O110)*$E110,SUM($G110:O110)-SUM($AK110:AR110),ROUND(SUM($G110:O110)*$E110,2))))))</f>
        <v/>
      </c>
      <c r="AT110" s="167" t="str">
        <f>IF($C110="","",IF(P$83="","",IF(P$83="Faza inwest.",0,IF($C110=SUM($AK110:AS110),0,IF(SUM($G110:P110)-SUM($AK110:AS110)&lt;=SUM($G110:P110)*$E110,SUM($G110:P110)-SUM($AK110:AS110),ROUND(SUM($G110:P110)*$E110,2))))))</f>
        <v/>
      </c>
      <c r="AU110" s="167" t="str">
        <f>IF($C110="","",IF(Q$83="","",IF(Q$83="Faza inwest.",0,IF($C110=SUM($AK110:AT110),0,IF(SUM($G110:Q110)-SUM($AK110:AT110)&lt;=SUM($G110:Q110)*$E110,SUM($G110:Q110)-SUM($AK110:AT110),ROUND(SUM($G110:Q110)*$E110,2))))))</f>
        <v/>
      </c>
      <c r="AV110" s="167" t="str">
        <f>IF($C110="","",IF(R$83="","",IF(R$83="Faza inwest.",0,IF($C110=SUM($AK110:AU110),0,IF(SUM($G110:R110)-SUM($AK110:AU110)&lt;=SUM($G110:R110)*$E110,SUM($G110:R110)-SUM($AK110:AU110),ROUND(SUM($G110:R110)*$E110,2))))))</f>
        <v/>
      </c>
      <c r="AW110" s="167" t="str">
        <f>IF($C110="","",IF(S$83="","",IF(S$83="Faza inwest.",0,IF($C110=SUM($AK110:AV110),0,IF(SUM($G110:S110)-SUM($AK110:AV110)&lt;=SUM($G110:S110)*$E110,SUM($G110:S110)-SUM($AK110:AV110),ROUND(SUM($G110:S110)*$E110,2))))))</f>
        <v/>
      </c>
      <c r="AX110" s="167" t="str">
        <f>IF($C110="","",IF(T$83="","",IF(T$83="Faza inwest.",0,IF($C110=SUM($AK110:AW110),0,IF(SUM($G110:T110)-SUM($AK110:AW110)&lt;=SUM($G110:T110)*$E110,SUM($G110:T110)-SUM($AK110:AW110),ROUND(SUM($G110:T110)*$E110,2))))))</f>
        <v/>
      </c>
      <c r="AY110" s="167" t="str">
        <f>IF($C110="","",IF(U$83="","",IF(U$83="Faza inwest.",0,IF($C110=SUM($AK110:AX110),0,IF(SUM($G110:U110)-SUM($AK110:AX110)&lt;=SUM($G110:U110)*$E110,SUM($G110:U110)-SUM($AK110:AX110),ROUND(SUM($G110:U110)*$E110,2))))))</f>
        <v/>
      </c>
      <c r="AZ110" s="167" t="str">
        <f>IF($C110="","",IF(V$83="","",IF(V$83="Faza inwest.",0,IF($C110=SUM($AK110:AY110),0,IF(SUM($G110:V110)-SUM($AK110:AY110)&lt;=SUM($G110:V110)*$E110,SUM($G110:V110)-SUM($AK110:AY110),ROUND(SUM($G110:V110)*$E110,2))))))</f>
        <v/>
      </c>
      <c r="BA110" s="167" t="str">
        <f>IF($C110="","",IF(W$83="","",IF(W$83="Faza inwest.",0,IF($C110=SUM($AK110:AZ110),0,IF(SUM($G110:W110)-SUM($AK110:AZ110)&lt;=SUM($G110:W110)*$E110,SUM($G110:W110)-SUM($AK110:AZ110),ROUND(SUM($G110:W110)*$E110,2))))))</f>
        <v/>
      </c>
      <c r="BB110" s="167" t="str">
        <f>IF($C110="","",IF(X$83="","",IF(X$83="Faza inwest.",0,IF($C110=SUM($AK110:BA110),0,IF(SUM($G110:X110)-SUM($AK110:BA110)&lt;=SUM($G110:X110)*$E110,SUM($G110:X110)-SUM($AK110:BA110),ROUND(SUM($G110:X110)*$E110,2))))))</f>
        <v/>
      </c>
      <c r="BC110" s="167" t="str">
        <f>IF($C110="","",IF(Y$83="","",IF(Y$83="Faza inwest.",0,IF($C110=SUM($AK110:BB110),0,IF(SUM($G110:Y110)-SUM($AK110:BB110)&lt;=SUM($G110:Y110)*$E110,SUM($G110:Y110)-SUM($AK110:BB110),ROUND(SUM($G110:Y110)*$E110,2))))))</f>
        <v/>
      </c>
      <c r="BD110" s="167" t="str">
        <f>IF($C110="","",IF(Z$83="","",IF(Z$83="Faza inwest.",0,IF($C110=SUM($AK110:BC110),0,IF(SUM($G110:Z110)-SUM($AK110:BC110)&lt;=SUM($G110:Z110)*$E110,SUM($G110:Z110)-SUM($AK110:BC110),ROUND(SUM($G110:Z110)*$E110,2))))))</f>
        <v/>
      </c>
      <c r="BE110" s="167" t="str">
        <f>IF($C110="","",IF(AA$83="","",IF(AA$83="Faza inwest.",0,IF($C110=SUM($AK110:BD110),0,IF(SUM($G110:AA110)-SUM($AK110:BD110)&lt;=SUM($G110:AA110)*$E110,SUM($G110:AA110)-SUM($AK110:BD110),ROUND(SUM($G110:AA110)*$E110,2))))))</f>
        <v/>
      </c>
      <c r="BF110" s="167" t="str">
        <f>IF($C110="","",IF(AB$83="","",IF(AB$83="Faza inwest.",0,IF($C110=SUM($AK110:BE110),0,IF(SUM($G110:AB110)-SUM($AK110:BE110)&lt;=SUM($G110:AB110)*$E110,SUM($G110:AB110)-SUM($AK110:BE110),ROUND(SUM($G110:AB110)*$E110,2))))))</f>
        <v/>
      </c>
      <c r="BG110" s="167" t="str">
        <f>IF($C110="","",IF(AC$83="","",IF(AC$83="Faza inwest.",0,IF($C110=SUM($AK110:BF110),0,IF(SUM($G110:AC110)-SUM($AK110:BF110)&lt;=SUM($G110:AC110)*$E110,SUM($G110:AC110)-SUM($AK110:BF110),ROUND(SUM($G110:AC110)*$E110,2))))))</f>
        <v/>
      </c>
      <c r="BH110" s="167" t="str">
        <f>IF($C110="","",IF(AD$83="","",IF(AD$83="Faza inwest.",0,IF($C110=SUM($AK110:BG110),0,IF(SUM($G110:AD110)-SUM($AK110:BG110)&lt;=SUM($G110:AD110)*$E110,SUM($G110:AD110)-SUM($AK110:BG110),ROUND(SUM($G110:AD110)*$E110,2))))))</f>
        <v/>
      </c>
      <c r="BI110" s="167" t="str">
        <f>IF($C110="","",IF(AE$83="","",IF(AE$83="Faza inwest.",0,IF($C110=SUM($AK110:BH110),0,IF(SUM($G110:AE110)-SUM($AK110:BH110)&lt;=SUM($G110:AE110)*$E110,SUM($G110:AE110)-SUM($AK110:BH110),ROUND(SUM($G110:AE110)*$E110,2))))))</f>
        <v/>
      </c>
      <c r="BJ110" s="167" t="str">
        <f>IF($C110="","",IF(AF$83="","",IF(AF$83="Faza inwest.",0,IF($C110=SUM($AK110:BI110),0,IF(SUM($G110:AF110)-SUM($AK110:BI110)&lt;=SUM($G110:AF110)*$E110,SUM($G110:AF110)-SUM($AK110:BI110),ROUND(SUM($G110:AF110)*$E110,2))))))</f>
        <v/>
      </c>
      <c r="BK110" s="167" t="str">
        <f>IF($C110="","",IF(AG$83="","",IF(AG$83="Faza inwest.",0,IF($C110=SUM($AK110:BJ110),0,IF(SUM($G110:AG110)-SUM($AK110:BJ110)&lt;=SUM($G110:AG110)*$E110,SUM($G110:AG110)-SUM($AK110:BJ110),ROUND(SUM($G110:AG110)*$E110,2))))))</f>
        <v/>
      </c>
      <c r="BL110" s="167" t="str">
        <f>IF($C110="","",IF(AH$83="","",IF(AH$83="Faza inwest.",0,IF($C110=SUM($AK110:BK110),0,IF(SUM($G110:AH110)-SUM($AK110:BK110)&lt;=SUM($G110:AH110)*$E110,SUM($G110:AH110)-SUM($AK110:BK110),ROUND(SUM($G110:AH110)*$E110,2))))))</f>
        <v/>
      </c>
      <c r="BM110" s="167" t="str">
        <f>IF($C110="","",IF(AI$83="","",IF(AI$83="Faza inwest.",0,IF($C110=SUM($AK110:BL110),0,IF(SUM($G110:AI110)-SUM($AK110:BL110)&lt;=SUM($G110:AI110)*$E110,SUM($G110:AI110)-SUM($AK110:BL110),ROUND(SUM($G110:AI110)*$E110,2))))))</f>
        <v/>
      </c>
      <c r="BN110" s="167" t="str">
        <f>IF($C110="","",IF(AJ$83="","",IF(AJ$83="Faza inwest.",0,IF($C110=SUM($AK110:BM110),0,IF(SUM($G110:AJ110)-SUM($AK110:BM110)&lt;=SUM($G110:AJ110)*$E110,SUM($G110:AJ110)-SUM($AK110:BM110),ROUND(SUM($G110:AJ110)*$E110,2))))))</f>
        <v/>
      </c>
    </row>
    <row r="111" spans="1:66" s="62" customFormat="1">
      <c r="A111" s="84" t="str">
        <f>IF(Dane!C88="","",Dane!C88)</f>
        <v/>
      </c>
      <c r="B111" s="175" t="str">
        <f>IF(Dane!D88="","",Dane!D88)</f>
        <v/>
      </c>
      <c r="C111" s="175" t="str">
        <f>IF(Dane!E88="","",Dane!E88)</f>
        <v/>
      </c>
      <c r="D111" s="246" t="str">
        <f>IF(Dane!F88="","",Dane!F88)</f>
        <v/>
      </c>
      <c r="E111" s="398" t="str">
        <f>IF(Dane!G88="","",Dane!G88)</f>
        <v/>
      </c>
      <c r="F111" s="166" t="str">
        <f>IF(Dane!H88="","",Dane!H88)</f>
        <v/>
      </c>
      <c r="G111" s="167" t="str">
        <f>IF(Dane!I88="","",Dane!I88)</f>
        <v/>
      </c>
      <c r="H111" s="167" t="str">
        <f>IF(Dane!J88="","",Dane!J88)</f>
        <v/>
      </c>
      <c r="I111" s="167" t="str">
        <f>IF(Dane!K88="","",Dane!K88)</f>
        <v/>
      </c>
      <c r="J111" s="167" t="str">
        <f>IF(Dane!L88="","",Dane!L88)</f>
        <v/>
      </c>
      <c r="K111" s="167" t="str">
        <f>IF(Dane!M88="","",Dane!M88)</f>
        <v/>
      </c>
      <c r="L111" s="167" t="str">
        <f>IF(Dane!N88="","",Dane!N88)</f>
        <v/>
      </c>
      <c r="M111" s="167" t="str">
        <f>IF(Dane!O88="","",Dane!O88)</f>
        <v/>
      </c>
      <c r="N111" s="167" t="str">
        <f>IF(Dane!P88="","",Dane!P88)</f>
        <v/>
      </c>
      <c r="O111" s="167" t="str">
        <f>IF(Dane!Q88="","",Dane!Q88)</f>
        <v/>
      </c>
      <c r="P111" s="167" t="str">
        <f>IF(Dane!R88="","",Dane!R88)</f>
        <v/>
      </c>
      <c r="Q111" s="167" t="str">
        <f>IF(Dane!S88="","",Dane!S88)</f>
        <v/>
      </c>
      <c r="R111" s="167" t="str">
        <f>IF(Dane!T88="","",Dane!T88)</f>
        <v/>
      </c>
      <c r="S111" s="167" t="str">
        <f>IF(Dane!U88="","",Dane!U88)</f>
        <v/>
      </c>
      <c r="T111" s="167" t="str">
        <f>IF(Dane!V88="","",Dane!V88)</f>
        <v/>
      </c>
      <c r="U111" s="167" t="str">
        <f>IF(Dane!W88="","",Dane!W88)</f>
        <v/>
      </c>
      <c r="V111" s="167" t="str">
        <f>IF(Dane!X88="","",Dane!X88)</f>
        <v/>
      </c>
      <c r="W111" s="167" t="str">
        <f>IF(Dane!Y88="","",Dane!Y88)</f>
        <v/>
      </c>
      <c r="X111" s="167" t="str">
        <f>IF(Dane!Z88="","",Dane!Z88)</f>
        <v/>
      </c>
      <c r="Y111" s="167" t="str">
        <f>IF(Dane!AA88="","",Dane!AA88)</f>
        <v/>
      </c>
      <c r="Z111" s="167" t="str">
        <f>IF(Dane!AB88="","",Dane!AB88)</f>
        <v/>
      </c>
      <c r="AA111" s="167" t="str">
        <f>IF(Dane!AC88="","",Dane!AC88)</f>
        <v/>
      </c>
      <c r="AB111" s="167" t="str">
        <f>IF(Dane!AD88="","",Dane!AD88)</f>
        <v/>
      </c>
      <c r="AC111" s="167" t="str">
        <f>IF(Dane!AE88="","",Dane!AE88)</f>
        <v/>
      </c>
      <c r="AD111" s="167" t="str">
        <f>IF(Dane!AF88="","",Dane!AF88)</f>
        <v/>
      </c>
      <c r="AE111" s="167" t="str">
        <f>IF(Dane!AG88="","",Dane!AG88)</f>
        <v/>
      </c>
      <c r="AF111" s="167" t="str">
        <f>IF(Dane!AH88="","",Dane!AH88)</f>
        <v/>
      </c>
      <c r="AG111" s="167" t="str">
        <f>IF(Dane!AI88="","",Dane!AI88)</f>
        <v/>
      </c>
      <c r="AH111" s="167" t="str">
        <f>IF(Dane!AJ88="","",Dane!AJ88)</f>
        <v/>
      </c>
      <c r="AI111" s="167" t="str">
        <f>IF(Dane!AK88="","",Dane!AK88)</f>
        <v/>
      </c>
      <c r="AJ111" s="167" t="str">
        <f>IF(Dane!AL88="","",Dane!AL88)</f>
        <v/>
      </c>
      <c r="AK111" s="167" t="str">
        <f>IF($C111="","",IF(H$83="","",IF(G$83="Faza inwest.",0,ROUND(SUM($G111:G111)*$E111,2))))</f>
        <v/>
      </c>
      <c r="AL111" s="167" t="str">
        <f>IF($C111="","",IF(H$83="","",IF(H$83="Faza inwest.",0,IF($C111=SUM($AK111:AK111),0,IF(SUM($G111:H111)-SUM($AK111:AK111)&lt;=SUM($G111:H111)*$E111,SUM($G111:H111)-SUM($AK111:AK111),ROUND(SUM($G111:H111)*$E111,2))))))</f>
        <v/>
      </c>
      <c r="AM111" s="167" t="str">
        <f>IF($C111="","",IF(I$83="","",IF(I$83="Faza inwest.",0,IF($C111=SUM($AK111:AL111),0,IF(SUM($G111:I111)-SUM($AK111:AL111)&lt;=SUM($G111:I111)*$E111,SUM($G111:I111)-SUM($AK111:AL111),ROUND(SUM($G111:I111)*$E111,2))))))</f>
        <v/>
      </c>
      <c r="AN111" s="167" t="str">
        <f>IF($C111="","",IF(J$83="","",IF(J$83="Faza inwest.",0,IF($C111=SUM($AK111:AM111),0,IF(SUM($G111:J111)-SUM($AK111:AM111)&lt;=SUM($G111:J111)*$E111,SUM($G111:J111)-SUM($AK111:AM111),ROUND(SUM($G111:J111)*$E111,2))))))</f>
        <v/>
      </c>
      <c r="AO111" s="167" t="str">
        <f>IF($C111="","",IF(K$83="","",IF(K$83="Faza inwest.",0,IF($C111=SUM($AK111:AN111),0,IF(SUM($G111:K111)-SUM($AK111:AN111)&lt;=SUM($G111:K111)*$E111,SUM($G111:K111)-SUM($AK111:AN111),ROUND(SUM($G111:K111)*$E111,2))))))</f>
        <v/>
      </c>
      <c r="AP111" s="167" t="str">
        <f>IF($C111="","",IF(L$83="","",IF(L$83="Faza inwest.",0,IF($C111=SUM($AK111:AO111),0,IF(SUM($G111:L111)-SUM($AK111:AO111)&lt;=SUM($G111:L111)*$E111,SUM($G111:L111)-SUM($AK111:AO111),ROUND(SUM($G111:L111)*$E111,2))))))</f>
        <v/>
      </c>
      <c r="AQ111" s="167" t="str">
        <f>IF($C111="","",IF(M$83="","",IF(M$83="Faza inwest.",0,IF($C111=SUM($AK111:AP111),0,IF(SUM($G111:M111)-SUM($AK111:AP111)&lt;=SUM($G111:M111)*$E111,SUM($G111:M111)-SUM($AK111:AP111),ROUND(SUM($G111:M111)*$E111,2))))))</f>
        <v/>
      </c>
      <c r="AR111" s="167" t="str">
        <f>IF($C111="","",IF(N$83="","",IF(N$83="Faza inwest.",0,IF($C111=SUM($AK111:AQ111),0,IF(SUM($G111:N111)-SUM($AK111:AQ111)&lt;=SUM($G111:N111)*$E111,SUM($G111:N111)-SUM($AK111:AQ111),ROUND(SUM($G111:N111)*$E111,2))))))</f>
        <v/>
      </c>
      <c r="AS111" s="167" t="str">
        <f>IF($C111="","",IF(O$83="","",IF(O$83="Faza inwest.",0,IF($C111=SUM($AK111:AR111),0,IF(SUM($G111:O111)-SUM($AK111:AR111)&lt;=SUM($G111:O111)*$E111,SUM($G111:O111)-SUM($AK111:AR111),ROUND(SUM($G111:O111)*$E111,2))))))</f>
        <v/>
      </c>
      <c r="AT111" s="167" t="str">
        <f>IF($C111="","",IF(P$83="","",IF(P$83="Faza inwest.",0,IF($C111=SUM($AK111:AS111),0,IF(SUM($G111:P111)-SUM($AK111:AS111)&lt;=SUM($G111:P111)*$E111,SUM($G111:P111)-SUM($AK111:AS111),ROUND(SUM($G111:P111)*$E111,2))))))</f>
        <v/>
      </c>
      <c r="AU111" s="167" t="str">
        <f>IF($C111="","",IF(Q$83="","",IF(Q$83="Faza inwest.",0,IF($C111=SUM($AK111:AT111),0,IF(SUM($G111:Q111)-SUM($AK111:AT111)&lt;=SUM($G111:Q111)*$E111,SUM($G111:Q111)-SUM($AK111:AT111),ROUND(SUM($G111:Q111)*$E111,2))))))</f>
        <v/>
      </c>
      <c r="AV111" s="167" t="str">
        <f>IF($C111="","",IF(R$83="","",IF(R$83="Faza inwest.",0,IF($C111=SUM($AK111:AU111),0,IF(SUM($G111:R111)-SUM($AK111:AU111)&lt;=SUM($G111:R111)*$E111,SUM($G111:R111)-SUM($AK111:AU111),ROUND(SUM($G111:R111)*$E111,2))))))</f>
        <v/>
      </c>
      <c r="AW111" s="167" t="str">
        <f>IF($C111="","",IF(S$83="","",IF(S$83="Faza inwest.",0,IF($C111=SUM($AK111:AV111),0,IF(SUM($G111:S111)-SUM($AK111:AV111)&lt;=SUM($G111:S111)*$E111,SUM($G111:S111)-SUM($AK111:AV111),ROUND(SUM($G111:S111)*$E111,2))))))</f>
        <v/>
      </c>
      <c r="AX111" s="167" t="str">
        <f>IF($C111="","",IF(T$83="","",IF(T$83="Faza inwest.",0,IF($C111=SUM($AK111:AW111),0,IF(SUM($G111:T111)-SUM($AK111:AW111)&lt;=SUM($G111:T111)*$E111,SUM($G111:T111)-SUM($AK111:AW111),ROUND(SUM($G111:T111)*$E111,2))))))</f>
        <v/>
      </c>
      <c r="AY111" s="167" t="str">
        <f>IF($C111="","",IF(U$83="","",IF(U$83="Faza inwest.",0,IF($C111=SUM($AK111:AX111),0,IF(SUM($G111:U111)-SUM($AK111:AX111)&lt;=SUM($G111:U111)*$E111,SUM($G111:U111)-SUM($AK111:AX111),ROUND(SUM($G111:U111)*$E111,2))))))</f>
        <v/>
      </c>
      <c r="AZ111" s="167" t="str">
        <f>IF($C111="","",IF(V$83="","",IF(V$83="Faza inwest.",0,IF($C111=SUM($AK111:AY111),0,IF(SUM($G111:V111)-SUM($AK111:AY111)&lt;=SUM($G111:V111)*$E111,SUM($G111:V111)-SUM($AK111:AY111),ROUND(SUM($G111:V111)*$E111,2))))))</f>
        <v/>
      </c>
      <c r="BA111" s="167" t="str">
        <f>IF($C111="","",IF(W$83="","",IF(W$83="Faza inwest.",0,IF($C111=SUM($AK111:AZ111),0,IF(SUM($G111:W111)-SUM($AK111:AZ111)&lt;=SUM($G111:W111)*$E111,SUM($G111:W111)-SUM($AK111:AZ111),ROUND(SUM($G111:W111)*$E111,2))))))</f>
        <v/>
      </c>
      <c r="BB111" s="167" t="str">
        <f>IF($C111="","",IF(X$83="","",IF(X$83="Faza inwest.",0,IF($C111=SUM($AK111:BA111),0,IF(SUM($G111:X111)-SUM($AK111:BA111)&lt;=SUM($G111:X111)*$E111,SUM($G111:X111)-SUM($AK111:BA111),ROUND(SUM($G111:X111)*$E111,2))))))</f>
        <v/>
      </c>
      <c r="BC111" s="167" t="str">
        <f>IF($C111="","",IF(Y$83="","",IF(Y$83="Faza inwest.",0,IF($C111=SUM($AK111:BB111),0,IF(SUM($G111:Y111)-SUM($AK111:BB111)&lt;=SUM($G111:Y111)*$E111,SUM($G111:Y111)-SUM($AK111:BB111),ROUND(SUM($G111:Y111)*$E111,2))))))</f>
        <v/>
      </c>
      <c r="BD111" s="167" t="str">
        <f>IF($C111="","",IF(Z$83="","",IF(Z$83="Faza inwest.",0,IF($C111=SUM($AK111:BC111),0,IF(SUM($G111:Z111)-SUM($AK111:BC111)&lt;=SUM($G111:Z111)*$E111,SUM($G111:Z111)-SUM($AK111:BC111),ROUND(SUM($G111:Z111)*$E111,2))))))</f>
        <v/>
      </c>
      <c r="BE111" s="167" t="str">
        <f>IF($C111="","",IF(AA$83="","",IF(AA$83="Faza inwest.",0,IF($C111=SUM($AK111:BD111),0,IF(SUM($G111:AA111)-SUM($AK111:BD111)&lt;=SUM($G111:AA111)*$E111,SUM($G111:AA111)-SUM($AK111:BD111),ROUND(SUM($G111:AA111)*$E111,2))))))</f>
        <v/>
      </c>
      <c r="BF111" s="167" t="str">
        <f>IF($C111="","",IF(AB$83="","",IF(AB$83="Faza inwest.",0,IF($C111=SUM($AK111:BE111),0,IF(SUM($G111:AB111)-SUM($AK111:BE111)&lt;=SUM($G111:AB111)*$E111,SUM($G111:AB111)-SUM($AK111:BE111),ROUND(SUM($G111:AB111)*$E111,2))))))</f>
        <v/>
      </c>
      <c r="BG111" s="167" t="str">
        <f>IF($C111="","",IF(AC$83="","",IF(AC$83="Faza inwest.",0,IF($C111=SUM($AK111:BF111),0,IF(SUM($G111:AC111)-SUM($AK111:BF111)&lt;=SUM($G111:AC111)*$E111,SUM($G111:AC111)-SUM($AK111:BF111),ROUND(SUM($G111:AC111)*$E111,2))))))</f>
        <v/>
      </c>
      <c r="BH111" s="167" t="str">
        <f>IF($C111="","",IF(AD$83="","",IF(AD$83="Faza inwest.",0,IF($C111=SUM($AK111:BG111),0,IF(SUM($G111:AD111)-SUM($AK111:BG111)&lt;=SUM($G111:AD111)*$E111,SUM($G111:AD111)-SUM($AK111:BG111),ROUND(SUM($G111:AD111)*$E111,2))))))</f>
        <v/>
      </c>
      <c r="BI111" s="167" t="str">
        <f>IF($C111="","",IF(AE$83="","",IF(AE$83="Faza inwest.",0,IF($C111=SUM($AK111:BH111),0,IF(SUM($G111:AE111)-SUM($AK111:BH111)&lt;=SUM($G111:AE111)*$E111,SUM($G111:AE111)-SUM($AK111:BH111),ROUND(SUM($G111:AE111)*$E111,2))))))</f>
        <v/>
      </c>
      <c r="BJ111" s="167" t="str">
        <f>IF($C111="","",IF(AF$83="","",IF(AF$83="Faza inwest.",0,IF($C111=SUM($AK111:BI111),0,IF(SUM($G111:AF111)-SUM($AK111:BI111)&lt;=SUM($G111:AF111)*$E111,SUM($G111:AF111)-SUM($AK111:BI111),ROUND(SUM($G111:AF111)*$E111,2))))))</f>
        <v/>
      </c>
      <c r="BK111" s="167" t="str">
        <f>IF($C111="","",IF(AG$83="","",IF(AG$83="Faza inwest.",0,IF($C111=SUM($AK111:BJ111),0,IF(SUM($G111:AG111)-SUM($AK111:BJ111)&lt;=SUM($G111:AG111)*$E111,SUM($G111:AG111)-SUM($AK111:BJ111),ROUND(SUM($G111:AG111)*$E111,2))))))</f>
        <v/>
      </c>
      <c r="BL111" s="167" t="str">
        <f>IF($C111="","",IF(AH$83="","",IF(AH$83="Faza inwest.",0,IF($C111=SUM($AK111:BK111),0,IF(SUM($G111:AH111)-SUM($AK111:BK111)&lt;=SUM($G111:AH111)*$E111,SUM($G111:AH111)-SUM($AK111:BK111),ROUND(SUM($G111:AH111)*$E111,2))))))</f>
        <v/>
      </c>
      <c r="BM111" s="167" t="str">
        <f>IF($C111="","",IF(AI$83="","",IF(AI$83="Faza inwest.",0,IF($C111=SUM($AK111:BL111),0,IF(SUM($G111:AI111)-SUM($AK111:BL111)&lt;=SUM($G111:AI111)*$E111,SUM($G111:AI111)-SUM($AK111:BL111),ROUND(SUM($G111:AI111)*$E111,2))))))</f>
        <v/>
      </c>
      <c r="BN111" s="167" t="str">
        <f>IF($C111="","",IF(AJ$83="","",IF(AJ$83="Faza inwest.",0,IF($C111=SUM($AK111:BM111),0,IF(SUM($G111:AJ111)-SUM($AK111:BM111)&lt;=SUM($G111:AJ111)*$E111,SUM($G111:AJ111)-SUM($AK111:BM111),ROUND(SUM($G111:AJ111)*$E111,2))))))</f>
        <v/>
      </c>
    </row>
    <row r="112" spans="1:66" s="62" customFormat="1">
      <c r="A112" s="84" t="str">
        <f>IF(Dane!C89="","",Dane!C89)</f>
        <v/>
      </c>
      <c r="B112" s="175" t="str">
        <f>IF(Dane!D89="","",Dane!D89)</f>
        <v/>
      </c>
      <c r="C112" s="175" t="str">
        <f>IF(Dane!E89="","",Dane!E89)</f>
        <v/>
      </c>
      <c r="D112" s="246" t="str">
        <f>IF(Dane!F89="","",Dane!F89)</f>
        <v/>
      </c>
      <c r="E112" s="398" t="str">
        <f>IF(Dane!G89="","",Dane!G89)</f>
        <v/>
      </c>
      <c r="F112" s="166" t="str">
        <f>IF(Dane!H89="","",Dane!H89)</f>
        <v/>
      </c>
      <c r="G112" s="167" t="str">
        <f>IF(Dane!I89="","",Dane!I89)</f>
        <v/>
      </c>
      <c r="H112" s="167" t="str">
        <f>IF(Dane!J89="","",Dane!J89)</f>
        <v/>
      </c>
      <c r="I112" s="167" t="str">
        <f>IF(Dane!K89="","",Dane!K89)</f>
        <v/>
      </c>
      <c r="J112" s="167" t="str">
        <f>IF(Dane!L89="","",Dane!L89)</f>
        <v/>
      </c>
      <c r="K112" s="167" t="str">
        <f>IF(Dane!M89="","",Dane!M89)</f>
        <v/>
      </c>
      <c r="L112" s="167" t="str">
        <f>IF(Dane!N89="","",Dane!N89)</f>
        <v/>
      </c>
      <c r="M112" s="167" t="str">
        <f>IF(Dane!O89="","",Dane!O89)</f>
        <v/>
      </c>
      <c r="N112" s="167" t="str">
        <f>IF(Dane!P89="","",Dane!P89)</f>
        <v/>
      </c>
      <c r="O112" s="167" t="str">
        <f>IF(Dane!Q89="","",Dane!Q89)</f>
        <v/>
      </c>
      <c r="P112" s="167" t="str">
        <f>IF(Dane!R89="","",Dane!R89)</f>
        <v/>
      </c>
      <c r="Q112" s="167" t="str">
        <f>IF(Dane!S89="","",Dane!S89)</f>
        <v/>
      </c>
      <c r="R112" s="167" t="str">
        <f>IF(Dane!T89="","",Dane!T89)</f>
        <v/>
      </c>
      <c r="S112" s="167" t="str">
        <f>IF(Dane!U89="","",Dane!U89)</f>
        <v/>
      </c>
      <c r="T112" s="167" t="str">
        <f>IF(Dane!V89="","",Dane!V89)</f>
        <v/>
      </c>
      <c r="U112" s="167" t="str">
        <f>IF(Dane!W89="","",Dane!W89)</f>
        <v/>
      </c>
      <c r="V112" s="167" t="str">
        <f>IF(Dane!X89="","",Dane!X89)</f>
        <v/>
      </c>
      <c r="W112" s="167" t="str">
        <f>IF(Dane!Y89="","",Dane!Y89)</f>
        <v/>
      </c>
      <c r="X112" s="167" t="str">
        <f>IF(Dane!Z89="","",Dane!Z89)</f>
        <v/>
      </c>
      <c r="Y112" s="167" t="str">
        <f>IF(Dane!AA89="","",Dane!AA89)</f>
        <v/>
      </c>
      <c r="Z112" s="167" t="str">
        <f>IF(Dane!AB89="","",Dane!AB89)</f>
        <v/>
      </c>
      <c r="AA112" s="167" t="str">
        <f>IF(Dane!AC89="","",Dane!AC89)</f>
        <v/>
      </c>
      <c r="AB112" s="167" t="str">
        <f>IF(Dane!AD89="","",Dane!AD89)</f>
        <v/>
      </c>
      <c r="AC112" s="167" t="str">
        <f>IF(Dane!AE89="","",Dane!AE89)</f>
        <v/>
      </c>
      <c r="AD112" s="167" t="str">
        <f>IF(Dane!AF89="","",Dane!AF89)</f>
        <v/>
      </c>
      <c r="AE112" s="167" t="str">
        <f>IF(Dane!AG89="","",Dane!AG89)</f>
        <v/>
      </c>
      <c r="AF112" s="167" t="str">
        <f>IF(Dane!AH89="","",Dane!AH89)</f>
        <v/>
      </c>
      <c r="AG112" s="167" t="str">
        <f>IF(Dane!AI89="","",Dane!AI89)</f>
        <v/>
      </c>
      <c r="AH112" s="167" t="str">
        <f>IF(Dane!AJ89="","",Dane!AJ89)</f>
        <v/>
      </c>
      <c r="AI112" s="167" t="str">
        <f>IF(Dane!AK89="","",Dane!AK89)</f>
        <v/>
      </c>
      <c r="AJ112" s="167" t="str">
        <f>IF(Dane!AL89="","",Dane!AL89)</f>
        <v/>
      </c>
      <c r="AK112" s="167" t="str">
        <f>IF($C112="","",IF(H$83="","",IF(G$83="Faza inwest.",0,ROUND(SUM($G112:G112)*$E112,2))))</f>
        <v/>
      </c>
      <c r="AL112" s="167" t="str">
        <f>IF($C112="","",IF(H$83="","",IF(H$83="Faza inwest.",0,IF($C112=SUM($AK112:AK112),0,IF(SUM($G112:H112)-SUM($AK112:AK112)&lt;=SUM($G112:H112)*$E112,SUM($G112:H112)-SUM($AK112:AK112),ROUND(SUM($G112:H112)*$E112,2))))))</f>
        <v/>
      </c>
      <c r="AM112" s="167" t="str">
        <f>IF($C112="","",IF(I$83="","",IF(I$83="Faza inwest.",0,IF($C112=SUM($AK112:AL112),0,IF(SUM($G112:I112)-SUM($AK112:AL112)&lt;=SUM($G112:I112)*$E112,SUM($G112:I112)-SUM($AK112:AL112),ROUND(SUM($G112:I112)*$E112,2))))))</f>
        <v/>
      </c>
      <c r="AN112" s="167" t="str">
        <f>IF($C112="","",IF(J$83="","",IF(J$83="Faza inwest.",0,IF($C112=SUM($AK112:AM112),0,IF(SUM($G112:J112)-SUM($AK112:AM112)&lt;=SUM($G112:J112)*$E112,SUM($G112:J112)-SUM($AK112:AM112),ROUND(SUM($G112:J112)*$E112,2))))))</f>
        <v/>
      </c>
      <c r="AO112" s="167" t="str">
        <f>IF($C112="","",IF(K$83="","",IF(K$83="Faza inwest.",0,IF($C112=SUM($AK112:AN112),0,IF(SUM($G112:K112)-SUM($AK112:AN112)&lt;=SUM($G112:K112)*$E112,SUM($G112:K112)-SUM($AK112:AN112),ROUND(SUM($G112:K112)*$E112,2))))))</f>
        <v/>
      </c>
      <c r="AP112" s="167" t="str">
        <f>IF($C112="","",IF(L$83="","",IF(L$83="Faza inwest.",0,IF($C112=SUM($AK112:AO112),0,IF(SUM($G112:L112)-SUM($AK112:AO112)&lt;=SUM($G112:L112)*$E112,SUM($G112:L112)-SUM($AK112:AO112),ROUND(SUM($G112:L112)*$E112,2))))))</f>
        <v/>
      </c>
      <c r="AQ112" s="167" t="str">
        <f>IF($C112="","",IF(M$83="","",IF(M$83="Faza inwest.",0,IF($C112=SUM($AK112:AP112),0,IF(SUM($G112:M112)-SUM($AK112:AP112)&lt;=SUM($G112:M112)*$E112,SUM($G112:M112)-SUM($AK112:AP112),ROUND(SUM($G112:M112)*$E112,2))))))</f>
        <v/>
      </c>
      <c r="AR112" s="167" t="str">
        <f>IF($C112="","",IF(N$83="","",IF(N$83="Faza inwest.",0,IF($C112=SUM($AK112:AQ112),0,IF(SUM($G112:N112)-SUM($AK112:AQ112)&lt;=SUM($G112:N112)*$E112,SUM($G112:N112)-SUM($AK112:AQ112),ROUND(SUM($G112:N112)*$E112,2))))))</f>
        <v/>
      </c>
      <c r="AS112" s="167" t="str">
        <f>IF($C112="","",IF(O$83="","",IF(O$83="Faza inwest.",0,IF($C112=SUM($AK112:AR112),0,IF(SUM($G112:O112)-SUM($AK112:AR112)&lt;=SUM($G112:O112)*$E112,SUM($G112:O112)-SUM($AK112:AR112),ROUND(SUM($G112:O112)*$E112,2))))))</f>
        <v/>
      </c>
      <c r="AT112" s="167" t="str">
        <f>IF($C112="","",IF(P$83="","",IF(P$83="Faza inwest.",0,IF($C112=SUM($AK112:AS112),0,IF(SUM($G112:P112)-SUM($AK112:AS112)&lt;=SUM($G112:P112)*$E112,SUM($G112:P112)-SUM($AK112:AS112),ROUND(SUM($G112:P112)*$E112,2))))))</f>
        <v/>
      </c>
      <c r="AU112" s="167" t="str">
        <f>IF($C112="","",IF(Q$83="","",IF(Q$83="Faza inwest.",0,IF($C112=SUM($AK112:AT112),0,IF(SUM($G112:Q112)-SUM($AK112:AT112)&lt;=SUM($G112:Q112)*$E112,SUM($G112:Q112)-SUM($AK112:AT112),ROUND(SUM($G112:Q112)*$E112,2))))))</f>
        <v/>
      </c>
      <c r="AV112" s="167" t="str">
        <f>IF($C112="","",IF(R$83="","",IF(R$83="Faza inwest.",0,IF($C112=SUM($AK112:AU112),0,IF(SUM($G112:R112)-SUM($AK112:AU112)&lt;=SUM($G112:R112)*$E112,SUM($G112:R112)-SUM($AK112:AU112),ROUND(SUM($G112:R112)*$E112,2))))))</f>
        <v/>
      </c>
      <c r="AW112" s="167" t="str">
        <f>IF($C112="","",IF(S$83="","",IF(S$83="Faza inwest.",0,IF($C112=SUM($AK112:AV112),0,IF(SUM($G112:S112)-SUM($AK112:AV112)&lt;=SUM($G112:S112)*$E112,SUM($G112:S112)-SUM($AK112:AV112),ROUND(SUM($G112:S112)*$E112,2))))))</f>
        <v/>
      </c>
      <c r="AX112" s="167" t="str">
        <f>IF($C112="","",IF(T$83="","",IF(T$83="Faza inwest.",0,IF($C112=SUM($AK112:AW112),0,IF(SUM($G112:T112)-SUM($AK112:AW112)&lt;=SUM($G112:T112)*$E112,SUM($G112:T112)-SUM($AK112:AW112),ROUND(SUM($G112:T112)*$E112,2))))))</f>
        <v/>
      </c>
      <c r="AY112" s="167" t="str">
        <f>IF($C112="","",IF(U$83="","",IF(U$83="Faza inwest.",0,IF($C112=SUM($AK112:AX112),0,IF(SUM($G112:U112)-SUM($AK112:AX112)&lt;=SUM($G112:U112)*$E112,SUM($G112:U112)-SUM($AK112:AX112),ROUND(SUM($G112:U112)*$E112,2))))))</f>
        <v/>
      </c>
      <c r="AZ112" s="167" t="str">
        <f>IF($C112="","",IF(V$83="","",IF(V$83="Faza inwest.",0,IF($C112=SUM($AK112:AY112),0,IF(SUM($G112:V112)-SUM($AK112:AY112)&lt;=SUM($G112:V112)*$E112,SUM($G112:V112)-SUM($AK112:AY112),ROUND(SUM($G112:V112)*$E112,2))))))</f>
        <v/>
      </c>
      <c r="BA112" s="167" t="str">
        <f>IF($C112="","",IF(W$83="","",IF(W$83="Faza inwest.",0,IF($C112=SUM($AK112:AZ112),0,IF(SUM($G112:W112)-SUM($AK112:AZ112)&lt;=SUM($G112:W112)*$E112,SUM($G112:W112)-SUM($AK112:AZ112),ROUND(SUM($G112:W112)*$E112,2))))))</f>
        <v/>
      </c>
      <c r="BB112" s="167" t="str">
        <f>IF($C112="","",IF(X$83="","",IF(X$83="Faza inwest.",0,IF($C112=SUM($AK112:BA112),0,IF(SUM($G112:X112)-SUM($AK112:BA112)&lt;=SUM($G112:X112)*$E112,SUM($G112:X112)-SUM($AK112:BA112),ROUND(SUM($G112:X112)*$E112,2))))))</f>
        <v/>
      </c>
      <c r="BC112" s="167" t="str">
        <f>IF($C112="","",IF(Y$83="","",IF(Y$83="Faza inwest.",0,IF($C112=SUM($AK112:BB112),0,IF(SUM($G112:Y112)-SUM($AK112:BB112)&lt;=SUM($G112:Y112)*$E112,SUM($G112:Y112)-SUM($AK112:BB112),ROUND(SUM($G112:Y112)*$E112,2))))))</f>
        <v/>
      </c>
      <c r="BD112" s="167" t="str">
        <f>IF($C112="","",IF(Z$83="","",IF(Z$83="Faza inwest.",0,IF($C112=SUM($AK112:BC112),0,IF(SUM($G112:Z112)-SUM($AK112:BC112)&lt;=SUM($G112:Z112)*$E112,SUM($G112:Z112)-SUM($AK112:BC112),ROUND(SUM($G112:Z112)*$E112,2))))))</f>
        <v/>
      </c>
      <c r="BE112" s="167" t="str">
        <f>IF($C112="","",IF(AA$83="","",IF(AA$83="Faza inwest.",0,IF($C112=SUM($AK112:BD112),0,IF(SUM($G112:AA112)-SUM($AK112:BD112)&lt;=SUM($G112:AA112)*$E112,SUM($G112:AA112)-SUM($AK112:BD112),ROUND(SUM($G112:AA112)*$E112,2))))))</f>
        <v/>
      </c>
      <c r="BF112" s="167" t="str">
        <f>IF($C112="","",IF(AB$83="","",IF(AB$83="Faza inwest.",0,IF($C112=SUM($AK112:BE112),0,IF(SUM($G112:AB112)-SUM($AK112:BE112)&lt;=SUM($G112:AB112)*$E112,SUM($G112:AB112)-SUM($AK112:BE112),ROUND(SUM($G112:AB112)*$E112,2))))))</f>
        <v/>
      </c>
      <c r="BG112" s="167" t="str">
        <f>IF($C112="","",IF(AC$83="","",IF(AC$83="Faza inwest.",0,IF($C112=SUM($AK112:BF112),0,IF(SUM($G112:AC112)-SUM($AK112:BF112)&lt;=SUM($G112:AC112)*$E112,SUM($G112:AC112)-SUM($AK112:BF112),ROUND(SUM($G112:AC112)*$E112,2))))))</f>
        <v/>
      </c>
      <c r="BH112" s="167" t="str">
        <f>IF($C112="","",IF(AD$83="","",IF(AD$83="Faza inwest.",0,IF($C112=SUM($AK112:BG112),0,IF(SUM($G112:AD112)-SUM($AK112:BG112)&lt;=SUM($G112:AD112)*$E112,SUM($G112:AD112)-SUM($AK112:BG112),ROUND(SUM($G112:AD112)*$E112,2))))))</f>
        <v/>
      </c>
      <c r="BI112" s="167" t="str">
        <f>IF($C112="","",IF(AE$83="","",IF(AE$83="Faza inwest.",0,IF($C112=SUM($AK112:BH112),0,IF(SUM($G112:AE112)-SUM($AK112:BH112)&lt;=SUM($G112:AE112)*$E112,SUM($G112:AE112)-SUM($AK112:BH112),ROUND(SUM($G112:AE112)*$E112,2))))))</f>
        <v/>
      </c>
      <c r="BJ112" s="167" t="str">
        <f>IF($C112="","",IF(AF$83="","",IF(AF$83="Faza inwest.",0,IF($C112=SUM($AK112:BI112),0,IF(SUM($G112:AF112)-SUM($AK112:BI112)&lt;=SUM($G112:AF112)*$E112,SUM($G112:AF112)-SUM($AK112:BI112),ROUND(SUM($G112:AF112)*$E112,2))))))</f>
        <v/>
      </c>
      <c r="BK112" s="167" t="str">
        <f>IF($C112="","",IF(AG$83="","",IF(AG$83="Faza inwest.",0,IF($C112=SUM($AK112:BJ112),0,IF(SUM($G112:AG112)-SUM($AK112:BJ112)&lt;=SUM($G112:AG112)*$E112,SUM($G112:AG112)-SUM($AK112:BJ112),ROUND(SUM($G112:AG112)*$E112,2))))))</f>
        <v/>
      </c>
      <c r="BL112" s="167" t="str">
        <f>IF($C112="","",IF(AH$83="","",IF(AH$83="Faza inwest.",0,IF($C112=SUM($AK112:BK112),0,IF(SUM($G112:AH112)-SUM($AK112:BK112)&lt;=SUM($G112:AH112)*$E112,SUM($G112:AH112)-SUM($AK112:BK112),ROUND(SUM($G112:AH112)*$E112,2))))))</f>
        <v/>
      </c>
      <c r="BM112" s="167" t="str">
        <f>IF($C112="","",IF(AI$83="","",IF(AI$83="Faza inwest.",0,IF($C112=SUM($AK112:BL112),0,IF(SUM($G112:AI112)-SUM($AK112:BL112)&lt;=SUM($G112:AI112)*$E112,SUM($G112:AI112)-SUM($AK112:BL112),ROUND(SUM($G112:AI112)*$E112,2))))))</f>
        <v/>
      </c>
      <c r="BN112" s="167" t="str">
        <f>IF($C112="","",IF(AJ$83="","",IF(AJ$83="Faza inwest.",0,IF($C112=SUM($AK112:BM112),0,IF(SUM($G112:AJ112)-SUM($AK112:BM112)&lt;=SUM($G112:AJ112)*$E112,SUM($G112:AJ112)-SUM($AK112:BM112),ROUND(SUM($G112:AJ112)*$E112,2))))))</f>
        <v/>
      </c>
    </row>
    <row r="113" spans="1:66" s="62" customFormat="1">
      <c r="A113" s="84" t="str">
        <f>IF(Dane!C90="","",Dane!C90)</f>
        <v/>
      </c>
      <c r="B113" s="175" t="str">
        <f>IF(Dane!D90="","",Dane!D90)</f>
        <v/>
      </c>
      <c r="C113" s="175" t="str">
        <f>IF(Dane!E90="","",Dane!E90)</f>
        <v/>
      </c>
      <c r="D113" s="246" t="str">
        <f>IF(Dane!F90="","",Dane!F90)</f>
        <v/>
      </c>
      <c r="E113" s="398" t="str">
        <f>IF(Dane!G90="","",Dane!G90)</f>
        <v/>
      </c>
      <c r="F113" s="166" t="str">
        <f>IF(Dane!H90="","",Dane!H90)</f>
        <v/>
      </c>
      <c r="G113" s="167" t="str">
        <f>IF(Dane!I90="","",Dane!I90)</f>
        <v/>
      </c>
      <c r="H113" s="167" t="str">
        <f>IF(Dane!J90="","",Dane!J90)</f>
        <v/>
      </c>
      <c r="I113" s="167" t="str">
        <f>IF(Dane!K90="","",Dane!K90)</f>
        <v/>
      </c>
      <c r="J113" s="167" t="str">
        <f>IF(Dane!L90="","",Dane!L90)</f>
        <v/>
      </c>
      <c r="K113" s="167" t="str">
        <f>IF(Dane!M90="","",Dane!M90)</f>
        <v/>
      </c>
      <c r="L113" s="167" t="str">
        <f>IF(Dane!N90="","",Dane!N90)</f>
        <v/>
      </c>
      <c r="M113" s="167" t="str">
        <f>IF(Dane!O90="","",Dane!O90)</f>
        <v/>
      </c>
      <c r="N113" s="167" t="str">
        <f>IF(Dane!P90="","",Dane!P90)</f>
        <v/>
      </c>
      <c r="O113" s="167" t="str">
        <f>IF(Dane!Q90="","",Dane!Q90)</f>
        <v/>
      </c>
      <c r="P113" s="167" t="str">
        <f>IF(Dane!R90="","",Dane!R90)</f>
        <v/>
      </c>
      <c r="Q113" s="167" t="str">
        <f>IF(Dane!S90="","",Dane!S90)</f>
        <v/>
      </c>
      <c r="R113" s="167" t="str">
        <f>IF(Dane!T90="","",Dane!T90)</f>
        <v/>
      </c>
      <c r="S113" s="167" t="str">
        <f>IF(Dane!U90="","",Dane!U90)</f>
        <v/>
      </c>
      <c r="T113" s="167" t="str">
        <f>IF(Dane!V90="","",Dane!V90)</f>
        <v/>
      </c>
      <c r="U113" s="167" t="str">
        <f>IF(Dane!W90="","",Dane!W90)</f>
        <v/>
      </c>
      <c r="V113" s="167" t="str">
        <f>IF(Dane!X90="","",Dane!X90)</f>
        <v/>
      </c>
      <c r="W113" s="167" t="str">
        <f>IF(Dane!Y90="","",Dane!Y90)</f>
        <v/>
      </c>
      <c r="X113" s="167" t="str">
        <f>IF(Dane!Z90="","",Dane!Z90)</f>
        <v/>
      </c>
      <c r="Y113" s="167" t="str">
        <f>IF(Dane!AA90="","",Dane!AA90)</f>
        <v/>
      </c>
      <c r="Z113" s="167" t="str">
        <f>IF(Dane!AB90="","",Dane!AB90)</f>
        <v/>
      </c>
      <c r="AA113" s="167" t="str">
        <f>IF(Dane!AC90="","",Dane!AC90)</f>
        <v/>
      </c>
      <c r="AB113" s="167" t="str">
        <f>IF(Dane!AD90="","",Dane!AD90)</f>
        <v/>
      </c>
      <c r="AC113" s="167" t="str">
        <f>IF(Dane!AE90="","",Dane!AE90)</f>
        <v/>
      </c>
      <c r="AD113" s="167" t="str">
        <f>IF(Dane!AF90="","",Dane!AF90)</f>
        <v/>
      </c>
      <c r="AE113" s="167" t="str">
        <f>IF(Dane!AG90="","",Dane!AG90)</f>
        <v/>
      </c>
      <c r="AF113" s="167" t="str">
        <f>IF(Dane!AH90="","",Dane!AH90)</f>
        <v/>
      </c>
      <c r="AG113" s="167" t="str">
        <f>IF(Dane!AI90="","",Dane!AI90)</f>
        <v/>
      </c>
      <c r="AH113" s="167" t="str">
        <f>IF(Dane!AJ90="","",Dane!AJ90)</f>
        <v/>
      </c>
      <c r="AI113" s="167" t="str">
        <f>IF(Dane!AK90="","",Dane!AK90)</f>
        <v/>
      </c>
      <c r="AJ113" s="167" t="str">
        <f>IF(Dane!AL90="","",Dane!AL90)</f>
        <v/>
      </c>
      <c r="AK113" s="167" t="str">
        <f>IF($C113="","",IF(H$83="","",IF(G$83="Faza inwest.",0,ROUND(SUM($G113:G113)*$E113,2))))</f>
        <v/>
      </c>
      <c r="AL113" s="167" t="str">
        <f>IF($C113="","",IF(H$83="","",IF(H$83="Faza inwest.",0,IF($C113=SUM($AK113:AK113),0,IF(SUM($G113:H113)-SUM($AK113:AK113)&lt;=SUM($G113:H113)*$E113,SUM($G113:H113)-SUM($AK113:AK113),ROUND(SUM($G113:H113)*$E113,2))))))</f>
        <v/>
      </c>
      <c r="AM113" s="167" t="str">
        <f>IF($C113="","",IF(I$83="","",IF(I$83="Faza inwest.",0,IF($C113=SUM($AK113:AL113),0,IF(SUM($G113:I113)-SUM($AK113:AL113)&lt;=SUM($G113:I113)*$E113,SUM($G113:I113)-SUM($AK113:AL113),ROUND(SUM($G113:I113)*$E113,2))))))</f>
        <v/>
      </c>
      <c r="AN113" s="167" t="str">
        <f>IF($C113="","",IF(J$83="","",IF(J$83="Faza inwest.",0,IF($C113=SUM($AK113:AM113),0,IF(SUM($G113:J113)-SUM($AK113:AM113)&lt;=SUM($G113:J113)*$E113,SUM($G113:J113)-SUM($AK113:AM113),ROUND(SUM($G113:J113)*$E113,2))))))</f>
        <v/>
      </c>
      <c r="AO113" s="167" t="str">
        <f>IF($C113="","",IF(K$83="","",IF(K$83="Faza inwest.",0,IF($C113=SUM($AK113:AN113),0,IF(SUM($G113:K113)-SUM($AK113:AN113)&lt;=SUM($G113:K113)*$E113,SUM($G113:K113)-SUM($AK113:AN113),ROUND(SUM($G113:K113)*$E113,2))))))</f>
        <v/>
      </c>
      <c r="AP113" s="167" t="str">
        <f>IF($C113="","",IF(L$83="","",IF(L$83="Faza inwest.",0,IF($C113=SUM($AK113:AO113),0,IF(SUM($G113:L113)-SUM($AK113:AO113)&lt;=SUM($G113:L113)*$E113,SUM($G113:L113)-SUM($AK113:AO113),ROUND(SUM($G113:L113)*$E113,2))))))</f>
        <v/>
      </c>
      <c r="AQ113" s="167" t="str">
        <f>IF($C113="","",IF(M$83="","",IF(M$83="Faza inwest.",0,IF($C113=SUM($AK113:AP113),0,IF(SUM($G113:M113)-SUM($AK113:AP113)&lt;=SUM($G113:M113)*$E113,SUM($G113:M113)-SUM($AK113:AP113),ROUND(SUM($G113:M113)*$E113,2))))))</f>
        <v/>
      </c>
      <c r="AR113" s="167" t="str">
        <f>IF($C113="","",IF(N$83="","",IF(N$83="Faza inwest.",0,IF($C113=SUM($AK113:AQ113),0,IF(SUM($G113:N113)-SUM($AK113:AQ113)&lt;=SUM($G113:N113)*$E113,SUM($G113:N113)-SUM($AK113:AQ113),ROUND(SUM($G113:N113)*$E113,2))))))</f>
        <v/>
      </c>
      <c r="AS113" s="167" t="str">
        <f>IF($C113="","",IF(O$83="","",IF(O$83="Faza inwest.",0,IF($C113=SUM($AK113:AR113),0,IF(SUM($G113:O113)-SUM($AK113:AR113)&lt;=SUM($G113:O113)*$E113,SUM($G113:O113)-SUM($AK113:AR113),ROUND(SUM($G113:O113)*$E113,2))))))</f>
        <v/>
      </c>
      <c r="AT113" s="167" t="str">
        <f>IF($C113="","",IF(P$83="","",IF(P$83="Faza inwest.",0,IF($C113=SUM($AK113:AS113),0,IF(SUM($G113:P113)-SUM($AK113:AS113)&lt;=SUM($G113:P113)*$E113,SUM($G113:P113)-SUM($AK113:AS113),ROUND(SUM($G113:P113)*$E113,2))))))</f>
        <v/>
      </c>
      <c r="AU113" s="167" t="str">
        <f>IF($C113="","",IF(Q$83="","",IF(Q$83="Faza inwest.",0,IF($C113=SUM($AK113:AT113),0,IF(SUM($G113:Q113)-SUM($AK113:AT113)&lt;=SUM($G113:Q113)*$E113,SUM($G113:Q113)-SUM($AK113:AT113),ROUND(SUM($G113:Q113)*$E113,2))))))</f>
        <v/>
      </c>
      <c r="AV113" s="167" t="str">
        <f>IF($C113="","",IF(R$83="","",IF(R$83="Faza inwest.",0,IF($C113=SUM($AK113:AU113),0,IF(SUM($G113:R113)-SUM($AK113:AU113)&lt;=SUM($G113:R113)*$E113,SUM($G113:R113)-SUM($AK113:AU113),ROUND(SUM($G113:R113)*$E113,2))))))</f>
        <v/>
      </c>
      <c r="AW113" s="167" t="str">
        <f>IF($C113="","",IF(S$83="","",IF(S$83="Faza inwest.",0,IF($C113=SUM($AK113:AV113),0,IF(SUM($G113:S113)-SUM($AK113:AV113)&lt;=SUM($G113:S113)*$E113,SUM($G113:S113)-SUM($AK113:AV113),ROUND(SUM($G113:S113)*$E113,2))))))</f>
        <v/>
      </c>
      <c r="AX113" s="167" t="str">
        <f>IF($C113="","",IF(T$83="","",IF(T$83="Faza inwest.",0,IF($C113=SUM($AK113:AW113),0,IF(SUM($G113:T113)-SUM($AK113:AW113)&lt;=SUM($G113:T113)*$E113,SUM($G113:T113)-SUM($AK113:AW113),ROUND(SUM($G113:T113)*$E113,2))))))</f>
        <v/>
      </c>
      <c r="AY113" s="167" t="str">
        <f>IF($C113="","",IF(U$83="","",IF(U$83="Faza inwest.",0,IF($C113=SUM($AK113:AX113),0,IF(SUM($G113:U113)-SUM($AK113:AX113)&lt;=SUM($G113:U113)*$E113,SUM($G113:U113)-SUM($AK113:AX113),ROUND(SUM($G113:U113)*$E113,2))))))</f>
        <v/>
      </c>
      <c r="AZ113" s="167" t="str">
        <f>IF($C113="","",IF(V$83="","",IF(V$83="Faza inwest.",0,IF($C113=SUM($AK113:AY113),0,IF(SUM($G113:V113)-SUM($AK113:AY113)&lt;=SUM($G113:V113)*$E113,SUM($G113:V113)-SUM($AK113:AY113),ROUND(SUM($G113:V113)*$E113,2))))))</f>
        <v/>
      </c>
      <c r="BA113" s="167" t="str">
        <f>IF($C113="","",IF(W$83="","",IF(W$83="Faza inwest.",0,IF($C113=SUM($AK113:AZ113),0,IF(SUM($G113:W113)-SUM($AK113:AZ113)&lt;=SUM($G113:W113)*$E113,SUM($G113:W113)-SUM($AK113:AZ113),ROUND(SUM($G113:W113)*$E113,2))))))</f>
        <v/>
      </c>
      <c r="BB113" s="167" t="str">
        <f>IF($C113="","",IF(X$83="","",IF(X$83="Faza inwest.",0,IF($C113=SUM($AK113:BA113),0,IF(SUM($G113:X113)-SUM($AK113:BA113)&lt;=SUM($G113:X113)*$E113,SUM($G113:X113)-SUM($AK113:BA113),ROUND(SUM($G113:X113)*$E113,2))))))</f>
        <v/>
      </c>
      <c r="BC113" s="167" t="str">
        <f>IF($C113="","",IF(Y$83="","",IF(Y$83="Faza inwest.",0,IF($C113=SUM($AK113:BB113),0,IF(SUM($G113:Y113)-SUM($AK113:BB113)&lt;=SUM($G113:Y113)*$E113,SUM($G113:Y113)-SUM($AK113:BB113),ROUND(SUM($G113:Y113)*$E113,2))))))</f>
        <v/>
      </c>
      <c r="BD113" s="167" t="str">
        <f>IF($C113="","",IF(Z$83="","",IF(Z$83="Faza inwest.",0,IF($C113=SUM($AK113:BC113),0,IF(SUM($G113:Z113)-SUM($AK113:BC113)&lt;=SUM($G113:Z113)*$E113,SUM($G113:Z113)-SUM($AK113:BC113),ROUND(SUM($G113:Z113)*$E113,2))))))</f>
        <v/>
      </c>
      <c r="BE113" s="167" t="str">
        <f>IF($C113="","",IF(AA$83="","",IF(AA$83="Faza inwest.",0,IF($C113=SUM($AK113:BD113),0,IF(SUM($G113:AA113)-SUM($AK113:BD113)&lt;=SUM($G113:AA113)*$E113,SUM($G113:AA113)-SUM($AK113:BD113),ROUND(SUM($G113:AA113)*$E113,2))))))</f>
        <v/>
      </c>
      <c r="BF113" s="167" t="str">
        <f>IF($C113="","",IF(AB$83="","",IF(AB$83="Faza inwest.",0,IF($C113=SUM($AK113:BE113),0,IF(SUM($G113:AB113)-SUM($AK113:BE113)&lt;=SUM($G113:AB113)*$E113,SUM($G113:AB113)-SUM($AK113:BE113),ROUND(SUM($G113:AB113)*$E113,2))))))</f>
        <v/>
      </c>
      <c r="BG113" s="167" t="str">
        <f>IF($C113="","",IF(AC$83="","",IF(AC$83="Faza inwest.",0,IF($C113=SUM($AK113:BF113),0,IF(SUM($G113:AC113)-SUM($AK113:BF113)&lt;=SUM($G113:AC113)*$E113,SUM($G113:AC113)-SUM($AK113:BF113),ROUND(SUM($G113:AC113)*$E113,2))))))</f>
        <v/>
      </c>
      <c r="BH113" s="167" t="str">
        <f>IF($C113="","",IF(AD$83="","",IF(AD$83="Faza inwest.",0,IF($C113=SUM($AK113:BG113),0,IF(SUM($G113:AD113)-SUM($AK113:BG113)&lt;=SUM($G113:AD113)*$E113,SUM($G113:AD113)-SUM($AK113:BG113),ROUND(SUM($G113:AD113)*$E113,2))))))</f>
        <v/>
      </c>
      <c r="BI113" s="167" t="str">
        <f>IF($C113="","",IF(AE$83="","",IF(AE$83="Faza inwest.",0,IF($C113=SUM($AK113:BH113),0,IF(SUM($G113:AE113)-SUM($AK113:BH113)&lt;=SUM($G113:AE113)*$E113,SUM($G113:AE113)-SUM($AK113:BH113),ROUND(SUM($G113:AE113)*$E113,2))))))</f>
        <v/>
      </c>
      <c r="BJ113" s="167" t="str">
        <f>IF($C113="","",IF(AF$83="","",IF(AF$83="Faza inwest.",0,IF($C113=SUM($AK113:BI113),0,IF(SUM($G113:AF113)-SUM($AK113:BI113)&lt;=SUM($G113:AF113)*$E113,SUM($G113:AF113)-SUM($AK113:BI113),ROUND(SUM($G113:AF113)*$E113,2))))))</f>
        <v/>
      </c>
      <c r="BK113" s="167" t="str">
        <f>IF($C113="","",IF(AG$83="","",IF(AG$83="Faza inwest.",0,IF($C113=SUM($AK113:BJ113),0,IF(SUM($G113:AG113)-SUM($AK113:BJ113)&lt;=SUM($G113:AG113)*$E113,SUM($G113:AG113)-SUM($AK113:BJ113),ROUND(SUM($G113:AG113)*$E113,2))))))</f>
        <v/>
      </c>
      <c r="BL113" s="167" t="str">
        <f>IF($C113="","",IF(AH$83="","",IF(AH$83="Faza inwest.",0,IF($C113=SUM($AK113:BK113),0,IF(SUM($G113:AH113)-SUM($AK113:BK113)&lt;=SUM($G113:AH113)*$E113,SUM($G113:AH113)-SUM($AK113:BK113),ROUND(SUM($G113:AH113)*$E113,2))))))</f>
        <v/>
      </c>
      <c r="BM113" s="167" t="str">
        <f>IF($C113="","",IF(AI$83="","",IF(AI$83="Faza inwest.",0,IF($C113=SUM($AK113:BL113),0,IF(SUM($G113:AI113)-SUM($AK113:BL113)&lt;=SUM($G113:AI113)*$E113,SUM($G113:AI113)-SUM($AK113:BL113),ROUND(SUM($G113:AI113)*$E113,2))))))</f>
        <v/>
      </c>
      <c r="BN113" s="167" t="str">
        <f>IF($C113="","",IF(AJ$83="","",IF(AJ$83="Faza inwest.",0,IF($C113=SUM($AK113:BM113),0,IF(SUM($G113:AJ113)-SUM($AK113:BM113)&lt;=SUM($G113:AJ113)*$E113,SUM($G113:AJ113)-SUM($AK113:BM113),ROUND(SUM($G113:AJ113)*$E113,2))))))</f>
        <v/>
      </c>
    </row>
    <row r="114" spans="1:66" s="62" customFormat="1">
      <c r="A114" s="84" t="str">
        <f>IF(Dane!C91="","",Dane!C91)</f>
        <v/>
      </c>
      <c r="B114" s="175" t="str">
        <f>IF(Dane!D91="","",Dane!D91)</f>
        <v/>
      </c>
      <c r="C114" s="175" t="str">
        <f>IF(Dane!E91="","",Dane!E91)</f>
        <v/>
      </c>
      <c r="D114" s="246" t="str">
        <f>IF(Dane!F91="","",Dane!F91)</f>
        <v/>
      </c>
      <c r="E114" s="398" t="str">
        <f>IF(Dane!G91="","",Dane!G91)</f>
        <v/>
      </c>
      <c r="F114" s="166" t="str">
        <f>IF(Dane!H91="","",Dane!H91)</f>
        <v/>
      </c>
      <c r="G114" s="167" t="str">
        <f>IF(Dane!I91="","",Dane!I91)</f>
        <v/>
      </c>
      <c r="H114" s="167" t="str">
        <f>IF(Dane!J91="","",Dane!J91)</f>
        <v/>
      </c>
      <c r="I114" s="167" t="str">
        <f>IF(Dane!K91="","",Dane!K91)</f>
        <v/>
      </c>
      <c r="J114" s="167" t="str">
        <f>IF(Dane!L91="","",Dane!L91)</f>
        <v/>
      </c>
      <c r="K114" s="167" t="str">
        <f>IF(Dane!M91="","",Dane!M91)</f>
        <v/>
      </c>
      <c r="L114" s="167" t="str">
        <f>IF(Dane!N91="","",Dane!N91)</f>
        <v/>
      </c>
      <c r="M114" s="167" t="str">
        <f>IF(Dane!O91="","",Dane!O91)</f>
        <v/>
      </c>
      <c r="N114" s="167" t="str">
        <f>IF(Dane!P91="","",Dane!P91)</f>
        <v/>
      </c>
      <c r="O114" s="167" t="str">
        <f>IF(Dane!Q91="","",Dane!Q91)</f>
        <v/>
      </c>
      <c r="P114" s="167" t="str">
        <f>IF(Dane!R91="","",Dane!R91)</f>
        <v/>
      </c>
      <c r="Q114" s="167" t="str">
        <f>IF(Dane!S91="","",Dane!S91)</f>
        <v/>
      </c>
      <c r="R114" s="167" t="str">
        <f>IF(Dane!T91="","",Dane!T91)</f>
        <v/>
      </c>
      <c r="S114" s="167" t="str">
        <f>IF(Dane!U91="","",Dane!U91)</f>
        <v/>
      </c>
      <c r="T114" s="167" t="str">
        <f>IF(Dane!V91="","",Dane!V91)</f>
        <v/>
      </c>
      <c r="U114" s="167" t="str">
        <f>IF(Dane!W91="","",Dane!W91)</f>
        <v/>
      </c>
      <c r="V114" s="167" t="str">
        <f>IF(Dane!X91="","",Dane!X91)</f>
        <v/>
      </c>
      <c r="W114" s="167" t="str">
        <f>IF(Dane!Y91="","",Dane!Y91)</f>
        <v/>
      </c>
      <c r="X114" s="167" t="str">
        <f>IF(Dane!Z91="","",Dane!Z91)</f>
        <v/>
      </c>
      <c r="Y114" s="167" t="str">
        <f>IF(Dane!AA91="","",Dane!AA91)</f>
        <v/>
      </c>
      <c r="Z114" s="167" t="str">
        <f>IF(Dane!AB91="","",Dane!AB91)</f>
        <v/>
      </c>
      <c r="AA114" s="167" t="str">
        <f>IF(Dane!AC91="","",Dane!AC91)</f>
        <v/>
      </c>
      <c r="AB114" s="167" t="str">
        <f>IF(Dane!AD91="","",Dane!AD91)</f>
        <v/>
      </c>
      <c r="AC114" s="167" t="str">
        <f>IF(Dane!AE91="","",Dane!AE91)</f>
        <v/>
      </c>
      <c r="AD114" s="167" t="str">
        <f>IF(Dane!AF91="","",Dane!AF91)</f>
        <v/>
      </c>
      <c r="AE114" s="167" t="str">
        <f>IF(Dane!AG91="","",Dane!AG91)</f>
        <v/>
      </c>
      <c r="AF114" s="167" t="str">
        <f>IF(Dane!AH91="","",Dane!AH91)</f>
        <v/>
      </c>
      <c r="AG114" s="167" t="str">
        <f>IF(Dane!AI91="","",Dane!AI91)</f>
        <v/>
      </c>
      <c r="AH114" s="167" t="str">
        <f>IF(Dane!AJ91="","",Dane!AJ91)</f>
        <v/>
      </c>
      <c r="AI114" s="167" t="str">
        <f>IF(Dane!AK91="","",Dane!AK91)</f>
        <v/>
      </c>
      <c r="AJ114" s="167" t="str">
        <f>IF(Dane!AL91="","",Dane!AL91)</f>
        <v/>
      </c>
      <c r="AK114" s="167" t="str">
        <f>IF($C114="","",IF(H$83="","",IF(G$83="Faza inwest.",0,ROUND(SUM($G114:G114)*$E114,2))))</f>
        <v/>
      </c>
      <c r="AL114" s="167" t="str">
        <f>IF($C114="","",IF(H$83="","",IF(H$83="Faza inwest.",0,IF($C114=SUM($AK114:AK114),0,IF(SUM($G114:H114)-SUM($AK114:AK114)&lt;=SUM($G114:H114)*$E114,SUM($G114:H114)-SUM($AK114:AK114),ROUND(SUM($G114:H114)*$E114,2))))))</f>
        <v/>
      </c>
      <c r="AM114" s="167" t="str">
        <f>IF($C114="","",IF(I$83="","",IF(I$83="Faza inwest.",0,IF($C114=SUM($AK114:AL114),0,IF(SUM($G114:I114)-SUM($AK114:AL114)&lt;=SUM($G114:I114)*$E114,SUM($G114:I114)-SUM($AK114:AL114),ROUND(SUM($G114:I114)*$E114,2))))))</f>
        <v/>
      </c>
      <c r="AN114" s="167" t="str">
        <f>IF($C114="","",IF(J$83="","",IF(J$83="Faza inwest.",0,IF($C114=SUM($AK114:AM114),0,IF(SUM($G114:J114)-SUM($AK114:AM114)&lt;=SUM($G114:J114)*$E114,SUM($G114:J114)-SUM($AK114:AM114),ROUND(SUM($G114:J114)*$E114,2))))))</f>
        <v/>
      </c>
      <c r="AO114" s="167" t="str">
        <f>IF($C114="","",IF(K$83="","",IF(K$83="Faza inwest.",0,IF($C114=SUM($AK114:AN114),0,IF(SUM($G114:K114)-SUM($AK114:AN114)&lt;=SUM($G114:K114)*$E114,SUM($G114:K114)-SUM($AK114:AN114),ROUND(SUM($G114:K114)*$E114,2))))))</f>
        <v/>
      </c>
      <c r="AP114" s="167" t="str">
        <f>IF($C114="","",IF(L$83="","",IF(L$83="Faza inwest.",0,IF($C114=SUM($AK114:AO114),0,IF(SUM($G114:L114)-SUM($AK114:AO114)&lt;=SUM($G114:L114)*$E114,SUM($G114:L114)-SUM($AK114:AO114),ROUND(SUM($G114:L114)*$E114,2))))))</f>
        <v/>
      </c>
      <c r="AQ114" s="167" t="str">
        <f>IF($C114="","",IF(M$83="","",IF(M$83="Faza inwest.",0,IF($C114=SUM($AK114:AP114),0,IF(SUM($G114:M114)-SUM($AK114:AP114)&lt;=SUM($G114:M114)*$E114,SUM($G114:M114)-SUM($AK114:AP114),ROUND(SUM($G114:M114)*$E114,2))))))</f>
        <v/>
      </c>
      <c r="AR114" s="167" t="str">
        <f>IF($C114="","",IF(N$83="","",IF(N$83="Faza inwest.",0,IF($C114=SUM($AK114:AQ114),0,IF(SUM($G114:N114)-SUM($AK114:AQ114)&lt;=SUM($G114:N114)*$E114,SUM($G114:N114)-SUM($AK114:AQ114),ROUND(SUM($G114:N114)*$E114,2))))))</f>
        <v/>
      </c>
      <c r="AS114" s="167" t="str">
        <f>IF($C114="","",IF(O$83="","",IF(O$83="Faza inwest.",0,IF($C114=SUM($AK114:AR114),0,IF(SUM($G114:O114)-SUM($AK114:AR114)&lt;=SUM($G114:O114)*$E114,SUM($G114:O114)-SUM($AK114:AR114),ROUND(SUM($G114:O114)*$E114,2))))))</f>
        <v/>
      </c>
      <c r="AT114" s="167" t="str">
        <f>IF($C114="","",IF(P$83="","",IF(P$83="Faza inwest.",0,IF($C114=SUM($AK114:AS114),0,IF(SUM($G114:P114)-SUM($AK114:AS114)&lt;=SUM($G114:P114)*$E114,SUM($G114:P114)-SUM($AK114:AS114),ROUND(SUM($G114:P114)*$E114,2))))))</f>
        <v/>
      </c>
      <c r="AU114" s="167" t="str">
        <f>IF($C114="","",IF(Q$83="","",IF(Q$83="Faza inwest.",0,IF($C114=SUM($AK114:AT114),0,IF(SUM($G114:Q114)-SUM($AK114:AT114)&lt;=SUM($G114:Q114)*$E114,SUM($G114:Q114)-SUM($AK114:AT114),ROUND(SUM($G114:Q114)*$E114,2))))))</f>
        <v/>
      </c>
      <c r="AV114" s="167" t="str">
        <f>IF($C114="","",IF(R$83="","",IF(R$83="Faza inwest.",0,IF($C114=SUM($AK114:AU114),0,IF(SUM($G114:R114)-SUM($AK114:AU114)&lt;=SUM($G114:R114)*$E114,SUM($G114:R114)-SUM($AK114:AU114),ROUND(SUM($G114:R114)*$E114,2))))))</f>
        <v/>
      </c>
      <c r="AW114" s="167" t="str">
        <f>IF($C114="","",IF(S$83="","",IF(S$83="Faza inwest.",0,IF($C114=SUM($AK114:AV114),0,IF(SUM($G114:S114)-SUM($AK114:AV114)&lt;=SUM($G114:S114)*$E114,SUM($G114:S114)-SUM($AK114:AV114),ROUND(SUM($G114:S114)*$E114,2))))))</f>
        <v/>
      </c>
      <c r="AX114" s="167" t="str">
        <f>IF($C114="","",IF(T$83="","",IF(T$83="Faza inwest.",0,IF($C114=SUM($AK114:AW114),0,IF(SUM($G114:T114)-SUM($AK114:AW114)&lt;=SUM($G114:T114)*$E114,SUM($G114:T114)-SUM($AK114:AW114),ROUND(SUM($G114:T114)*$E114,2))))))</f>
        <v/>
      </c>
      <c r="AY114" s="167" t="str">
        <f>IF($C114="","",IF(U$83="","",IF(U$83="Faza inwest.",0,IF($C114=SUM($AK114:AX114),0,IF(SUM($G114:U114)-SUM($AK114:AX114)&lt;=SUM($G114:U114)*$E114,SUM($G114:U114)-SUM($AK114:AX114),ROUND(SUM($G114:U114)*$E114,2))))))</f>
        <v/>
      </c>
      <c r="AZ114" s="167" t="str">
        <f>IF($C114="","",IF(V$83="","",IF(V$83="Faza inwest.",0,IF($C114=SUM($AK114:AY114),0,IF(SUM($G114:V114)-SUM($AK114:AY114)&lt;=SUM($G114:V114)*$E114,SUM($G114:V114)-SUM($AK114:AY114),ROUND(SUM($G114:V114)*$E114,2))))))</f>
        <v/>
      </c>
      <c r="BA114" s="167" t="str">
        <f>IF($C114="","",IF(W$83="","",IF(W$83="Faza inwest.",0,IF($C114=SUM($AK114:AZ114),0,IF(SUM($G114:W114)-SUM($AK114:AZ114)&lt;=SUM($G114:W114)*$E114,SUM($G114:W114)-SUM($AK114:AZ114),ROUND(SUM($G114:W114)*$E114,2))))))</f>
        <v/>
      </c>
      <c r="BB114" s="167" t="str">
        <f>IF($C114="","",IF(X$83="","",IF(X$83="Faza inwest.",0,IF($C114=SUM($AK114:BA114),0,IF(SUM($G114:X114)-SUM($AK114:BA114)&lt;=SUM($G114:X114)*$E114,SUM($G114:X114)-SUM($AK114:BA114),ROUND(SUM($G114:X114)*$E114,2))))))</f>
        <v/>
      </c>
      <c r="BC114" s="167" t="str">
        <f>IF($C114="","",IF(Y$83="","",IF(Y$83="Faza inwest.",0,IF($C114=SUM($AK114:BB114),0,IF(SUM($G114:Y114)-SUM($AK114:BB114)&lt;=SUM($G114:Y114)*$E114,SUM($G114:Y114)-SUM($AK114:BB114),ROUND(SUM($G114:Y114)*$E114,2))))))</f>
        <v/>
      </c>
      <c r="BD114" s="167" t="str">
        <f>IF($C114="","",IF(Z$83="","",IF(Z$83="Faza inwest.",0,IF($C114=SUM($AK114:BC114),0,IF(SUM($G114:Z114)-SUM($AK114:BC114)&lt;=SUM($G114:Z114)*$E114,SUM($G114:Z114)-SUM($AK114:BC114),ROUND(SUM($G114:Z114)*$E114,2))))))</f>
        <v/>
      </c>
      <c r="BE114" s="167" t="str">
        <f>IF($C114="","",IF(AA$83="","",IF(AA$83="Faza inwest.",0,IF($C114=SUM($AK114:BD114),0,IF(SUM($G114:AA114)-SUM($AK114:BD114)&lt;=SUM($G114:AA114)*$E114,SUM($G114:AA114)-SUM($AK114:BD114),ROUND(SUM($G114:AA114)*$E114,2))))))</f>
        <v/>
      </c>
      <c r="BF114" s="167" t="str">
        <f>IF($C114="","",IF(AB$83="","",IF(AB$83="Faza inwest.",0,IF($C114=SUM($AK114:BE114),0,IF(SUM($G114:AB114)-SUM($AK114:BE114)&lt;=SUM($G114:AB114)*$E114,SUM($G114:AB114)-SUM($AK114:BE114),ROUND(SUM($G114:AB114)*$E114,2))))))</f>
        <v/>
      </c>
      <c r="BG114" s="167" t="str">
        <f>IF($C114="","",IF(AC$83="","",IF(AC$83="Faza inwest.",0,IF($C114=SUM($AK114:BF114),0,IF(SUM($G114:AC114)-SUM($AK114:BF114)&lt;=SUM($G114:AC114)*$E114,SUM($G114:AC114)-SUM($AK114:BF114),ROUND(SUM($G114:AC114)*$E114,2))))))</f>
        <v/>
      </c>
      <c r="BH114" s="167" t="str">
        <f>IF($C114="","",IF(AD$83="","",IF(AD$83="Faza inwest.",0,IF($C114=SUM($AK114:BG114),0,IF(SUM($G114:AD114)-SUM($AK114:BG114)&lt;=SUM($G114:AD114)*$E114,SUM($G114:AD114)-SUM($AK114:BG114),ROUND(SUM($G114:AD114)*$E114,2))))))</f>
        <v/>
      </c>
      <c r="BI114" s="167" t="str">
        <f>IF($C114="","",IF(AE$83="","",IF(AE$83="Faza inwest.",0,IF($C114=SUM($AK114:BH114),0,IF(SUM($G114:AE114)-SUM($AK114:BH114)&lt;=SUM($G114:AE114)*$E114,SUM($G114:AE114)-SUM($AK114:BH114),ROUND(SUM($G114:AE114)*$E114,2))))))</f>
        <v/>
      </c>
      <c r="BJ114" s="167" t="str">
        <f>IF($C114="","",IF(AF$83="","",IF(AF$83="Faza inwest.",0,IF($C114=SUM($AK114:BI114),0,IF(SUM($G114:AF114)-SUM($AK114:BI114)&lt;=SUM($G114:AF114)*$E114,SUM($G114:AF114)-SUM($AK114:BI114),ROUND(SUM($G114:AF114)*$E114,2))))))</f>
        <v/>
      </c>
      <c r="BK114" s="167" t="str">
        <f>IF($C114="","",IF(AG$83="","",IF(AG$83="Faza inwest.",0,IF($C114=SUM($AK114:BJ114),0,IF(SUM($G114:AG114)-SUM($AK114:BJ114)&lt;=SUM($G114:AG114)*$E114,SUM($G114:AG114)-SUM($AK114:BJ114),ROUND(SUM($G114:AG114)*$E114,2))))))</f>
        <v/>
      </c>
      <c r="BL114" s="167" t="str">
        <f>IF($C114="","",IF(AH$83="","",IF(AH$83="Faza inwest.",0,IF($C114=SUM($AK114:BK114),0,IF(SUM($G114:AH114)-SUM($AK114:BK114)&lt;=SUM($G114:AH114)*$E114,SUM($G114:AH114)-SUM($AK114:BK114),ROUND(SUM($G114:AH114)*$E114,2))))))</f>
        <v/>
      </c>
      <c r="BM114" s="167" t="str">
        <f>IF($C114="","",IF(AI$83="","",IF(AI$83="Faza inwest.",0,IF($C114=SUM($AK114:BL114),0,IF(SUM($G114:AI114)-SUM($AK114:BL114)&lt;=SUM($G114:AI114)*$E114,SUM($G114:AI114)-SUM($AK114:BL114),ROUND(SUM($G114:AI114)*$E114,2))))))</f>
        <v/>
      </c>
      <c r="BN114" s="167" t="str">
        <f>IF($C114="","",IF(AJ$83="","",IF(AJ$83="Faza inwest.",0,IF($C114=SUM($AK114:BM114),0,IF(SUM($G114:AJ114)-SUM($AK114:BM114)&lt;=SUM($G114:AJ114)*$E114,SUM($G114:AJ114)-SUM($AK114:BM114),ROUND(SUM($G114:AJ114)*$E114,2))))))</f>
        <v/>
      </c>
    </row>
    <row r="115" spans="1:66" s="62" customFormat="1">
      <c r="A115" s="84" t="str">
        <f>IF(Dane!C92="","",Dane!C92)</f>
        <v/>
      </c>
      <c r="B115" s="175" t="str">
        <f>IF(Dane!D92="","",Dane!D92)</f>
        <v/>
      </c>
      <c r="C115" s="175" t="str">
        <f>IF(Dane!E92="","",Dane!E92)</f>
        <v/>
      </c>
      <c r="D115" s="246" t="str">
        <f>IF(Dane!F92="","",Dane!F92)</f>
        <v/>
      </c>
      <c r="E115" s="398" t="str">
        <f>IF(Dane!G92="","",Dane!G92)</f>
        <v/>
      </c>
      <c r="F115" s="166" t="str">
        <f>IF(Dane!H92="","",Dane!H92)</f>
        <v/>
      </c>
      <c r="G115" s="167" t="str">
        <f>IF(Dane!I92="","",Dane!I92)</f>
        <v/>
      </c>
      <c r="H115" s="167" t="str">
        <f>IF(Dane!J92="","",Dane!J92)</f>
        <v/>
      </c>
      <c r="I115" s="167" t="str">
        <f>IF(Dane!K92="","",Dane!K92)</f>
        <v/>
      </c>
      <c r="J115" s="167" t="str">
        <f>IF(Dane!L92="","",Dane!L92)</f>
        <v/>
      </c>
      <c r="K115" s="167" t="str">
        <f>IF(Dane!M92="","",Dane!M92)</f>
        <v/>
      </c>
      <c r="L115" s="167" t="str">
        <f>IF(Dane!N92="","",Dane!N92)</f>
        <v/>
      </c>
      <c r="M115" s="167" t="str">
        <f>IF(Dane!O92="","",Dane!O92)</f>
        <v/>
      </c>
      <c r="N115" s="167" t="str">
        <f>IF(Dane!P92="","",Dane!P92)</f>
        <v/>
      </c>
      <c r="O115" s="167" t="str">
        <f>IF(Dane!Q92="","",Dane!Q92)</f>
        <v/>
      </c>
      <c r="P115" s="167" t="str">
        <f>IF(Dane!R92="","",Dane!R92)</f>
        <v/>
      </c>
      <c r="Q115" s="167" t="str">
        <f>IF(Dane!S92="","",Dane!S92)</f>
        <v/>
      </c>
      <c r="R115" s="167" t="str">
        <f>IF(Dane!T92="","",Dane!T92)</f>
        <v/>
      </c>
      <c r="S115" s="167" t="str">
        <f>IF(Dane!U92="","",Dane!U92)</f>
        <v/>
      </c>
      <c r="T115" s="167" t="str">
        <f>IF(Dane!V92="","",Dane!V92)</f>
        <v/>
      </c>
      <c r="U115" s="167" t="str">
        <f>IF(Dane!W92="","",Dane!W92)</f>
        <v/>
      </c>
      <c r="V115" s="167" t="str">
        <f>IF(Dane!X92="","",Dane!X92)</f>
        <v/>
      </c>
      <c r="W115" s="167" t="str">
        <f>IF(Dane!Y92="","",Dane!Y92)</f>
        <v/>
      </c>
      <c r="X115" s="167" t="str">
        <f>IF(Dane!Z92="","",Dane!Z92)</f>
        <v/>
      </c>
      <c r="Y115" s="167" t="str">
        <f>IF(Dane!AA92="","",Dane!AA92)</f>
        <v/>
      </c>
      <c r="Z115" s="167" t="str">
        <f>IF(Dane!AB92="","",Dane!AB92)</f>
        <v/>
      </c>
      <c r="AA115" s="167" t="str">
        <f>IF(Dane!AC92="","",Dane!AC92)</f>
        <v/>
      </c>
      <c r="AB115" s="167" t="str">
        <f>IF(Dane!AD92="","",Dane!AD92)</f>
        <v/>
      </c>
      <c r="AC115" s="167" t="str">
        <f>IF(Dane!AE92="","",Dane!AE92)</f>
        <v/>
      </c>
      <c r="AD115" s="167" t="str">
        <f>IF(Dane!AF92="","",Dane!AF92)</f>
        <v/>
      </c>
      <c r="AE115" s="167" t="str">
        <f>IF(Dane!AG92="","",Dane!AG92)</f>
        <v/>
      </c>
      <c r="AF115" s="167" t="str">
        <f>IF(Dane!AH92="","",Dane!AH92)</f>
        <v/>
      </c>
      <c r="AG115" s="167" t="str">
        <f>IF(Dane!AI92="","",Dane!AI92)</f>
        <v/>
      </c>
      <c r="AH115" s="167" t="str">
        <f>IF(Dane!AJ92="","",Dane!AJ92)</f>
        <v/>
      </c>
      <c r="AI115" s="167" t="str">
        <f>IF(Dane!AK92="","",Dane!AK92)</f>
        <v/>
      </c>
      <c r="AJ115" s="167" t="str">
        <f>IF(Dane!AL92="","",Dane!AL92)</f>
        <v/>
      </c>
      <c r="AK115" s="167" t="str">
        <f>IF($C115="","",IF(H$83="","",IF(G$83="Faza inwest.",0,ROUND(SUM($G115:G115)*$E115,2))))</f>
        <v/>
      </c>
      <c r="AL115" s="167" t="str">
        <f>IF($C115="","",IF(H$83="","",IF(H$83="Faza inwest.",0,IF($C115=SUM($AK115:AK115),0,IF(SUM($G115:H115)-SUM($AK115:AK115)&lt;=SUM($G115:H115)*$E115,SUM($G115:H115)-SUM($AK115:AK115),ROUND(SUM($G115:H115)*$E115,2))))))</f>
        <v/>
      </c>
      <c r="AM115" s="167" t="str">
        <f>IF($C115="","",IF(I$83="","",IF(I$83="Faza inwest.",0,IF($C115=SUM($AK115:AL115),0,IF(SUM($G115:I115)-SUM($AK115:AL115)&lt;=SUM($G115:I115)*$E115,SUM($G115:I115)-SUM($AK115:AL115),ROUND(SUM($G115:I115)*$E115,2))))))</f>
        <v/>
      </c>
      <c r="AN115" s="167" t="str">
        <f>IF($C115="","",IF(J$83="","",IF(J$83="Faza inwest.",0,IF($C115=SUM($AK115:AM115),0,IF(SUM($G115:J115)-SUM($AK115:AM115)&lt;=SUM($G115:J115)*$E115,SUM($G115:J115)-SUM($AK115:AM115),ROUND(SUM($G115:J115)*$E115,2))))))</f>
        <v/>
      </c>
      <c r="AO115" s="167" t="str">
        <f>IF($C115="","",IF(K$83="","",IF(K$83="Faza inwest.",0,IF($C115=SUM($AK115:AN115),0,IF(SUM($G115:K115)-SUM($AK115:AN115)&lt;=SUM($G115:K115)*$E115,SUM($G115:K115)-SUM($AK115:AN115),ROUND(SUM($G115:K115)*$E115,2))))))</f>
        <v/>
      </c>
      <c r="AP115" s="167" t="str">
        <f>IF($C115="","",IF(L$83="","",IF(L$83="Faza inwest.",0,IF($C115=SUM($AK115:AO115),0,IF(SUM($G115:L115)-SUM($AK115:AO115)&lt;=SUM($G115:L115)*$E115,SUM($G115:L115)-SUM($AK115:AO115),ROUND(SUM($G115:L115)*$E115,2))))))</f>
        <v/>
      </c>
      <c r="AQ115" s="167" t="str">
        <f>IF($C115="","",IF(M$83="","",IF(M$83="Faza inwest.",0,IF($C115=SUM($AK115:AP115),0,IF(SUM($G115:M115)-SUM($AK115:AP115)&lt;=SUM($G115:M115)*$E115,SUM($G115:M115)-SUM($AK115:AP115),ROUND(SUM($G115:M115)*$E115,2))))))</f>
        <v/>
      </c>
      <c r="AR115" s="167" t="str">
        <f>IF($C115="","",IF(N$83="","",IF(N$83="Faza inwest.",0,IF($C115=SUM($AK115:AQ115),0,IF(SUM($G115:N115)-SUM($AK115:AQ115)&lt;=SUM($G115:N115)*$E115,SUM($G115:N115)-SUM($AK115:AQ115),ROUND(SUM($G115:N115)*$E115,2))))))</f>
        <v/>
      </c>
      <c r="AS115" s="167" t="str">
        <f>IF($C115="","",IF(O$83="","",IF(O$83="Faza inwest.",0,IF($C115=SUM($AK115:AR115),0,IF(SUM($G115:O115)-SUM($AK115:AR115)&lt;=SUM($G115:O115)*$E115,SUM($G115:O115)-SUM($AK115:AR115),ROUND(SUM($G115:O115)*$E115,2))))))</f>
        <v/>
      </c>
      <c r="AT115" s="167" t="str">
        <f>IF($C115="","",IF(P$83="","",IF(P$83="Faza inwest.",0,IF($C115=SUM($AK115:AS115),0,IF(SUM($G115:P115)-SUM($AK115:AS115)&lt;=SUM($G115:P115)*$E115,SUM($G115:P115)-SUM($AK115:AS115),ROUND(SUM($G115:P115)*$E115,2))))))</f>
        <v/>
      </c>
      <c r="AU115" s="167" t="str">
        <f>IF($C115="","",IF(Q$83="","",IF(Q$83="Faza inwest.",0,IF($C115=SUM($AK115:AT115),0,IF(SUM($G115:Q115)-SUM($AK115:AT115)&lt;=SUM($G115:Q115)*$E115,SUM($G115:Q115)-SUM($AK115:AT115),ROUND(SUM($G115:Q115)*$E115,2))))))</f>
        <v/>
      </c>
      <c r="AV115" s="167" t="str">
        <f>IF($C115="","",IF(R$83="","",IF(R$83="Faza inwest.",0,IF($C115=SUM($AK115:AU115),0,IF(SUM($G115:R115)-SUM($AK115:AU115)&lt;=SUM($G115:R115)*$E115,SUM($G115:R115)-SUM($AK115:AU115),ROUND(SUM($G115:R115)*$E115,2))))))</f>
        <v/>
      </c>
      <c r="AW115" s="167" t="str">
        <f>IF($C115="","",IF(S$83="","",IF(S$83="Faza inwest.",0,IF($C115=SUM($AK115:AV115),0,IF(SUM($G115:S115)-SUM($AK115:AV115)&lt;=SUM($G115:S115)*$E115,SUM($G115:S115)-SUM($AK115:AV115),ROUND(SUM($G115:S115)*$E115,2))))))</f>
        <v/>
      </c>
      <c r="AX115" s="167" t="str">
        <f>IF($C115="","",IF(T$83="","",IF(T$83="Faza inwest.",0,IF($C115=SUM($AK115:AW115),0,IF(SUM($G115:T115)-SUM($AK115:AW115)&lt;=SUM($G115:T115)*$E115,SUM($G115:T115)-SUM($AK115:AW115),ROUND(SUM($G115:T115)*$E115,2))))))</f>
        <v/>
      </c>
      <c r="AY115" s="167" t="str">
        <f>IF($C115="","",IF(U$83="","",IF(U$83="Faza inwest.",0,IF($C115=SUM($AK115:AX115),0,IF(SUM($G115:U115)-SUM($AK115:AX115)&lt;=SUM($G115:U115)*$E115,SUM($G115:U115)-SUM($AK115:AX115),ROUND(SUM($G115:U115)*$E115,2))))))</f>
        <v/>
      </c>
      <c r="AZ115" s="167" t="str">
        <f>IF($C115="","",IF(V$83="","",IF(V$83="Faza inwest.",0,IF($C115=SUM($AK115:AY115),0,IF(SUM($G115:V115)-SUM($AK115:AY115)&lt;=SUM($G115:V115)*$E115,SUM($G115:V115)-SUM($AK115:AY115),ROUND(SUM($G115:V115)*$E115,2))))))</f>
        <v/>
      </c>
      <c r="BA115" s="167" t="str">
        <f>IF($C115="","",IF(W$83="","",IF(W$83="Faza inwest.",0,IF($C115=SUM($AK115:AZ115),0,IF(SUM($G115:W115)-SUM($AK115:AZ115)&lt;=SUM($G115:W115)*$E115,SUM($G115:W115)-SUM($AK115:AZ115),ROUND(SUM($G115:W115)*$E115,2))))))</f>
        <v/>
      </c>
      <c r="BB115" s="167" t="str">
        <f>IF($C115="","",IF(X$83="","",IF(X$83="Faza inwest.",0,IF($C115=SUM($AK115:BA115),0,IF(SUM($G115:X115)-SUM($AK115:BA115)&lt;=SUM($G115:X115)*$E115,SUM($G115:X115)-SUM($AK115:BA115),ROUND(SUM($G115:X115)*$E115,2))))))</f>
        <v/>
      </c>
      <c r="BC115" s="167" t="str">
        <f>IF($C115="","",IF(Y$83="","",IF(Y$83="Faza inwest.",0,IF($C115=SUM($AK115:BB115),0,IF(SUM($G115:Y115)-SUM($AK115:BB115)&lt;=SUM($G115:Y115)*$E115,SUM($G115:Y115)-SUM($AK115:BB115),ROUND(SUM($G115:Y115)*$E115,2))))))</f>
        <v/>
      </c>
      <c r="BD115" s="167" t="str">
        <f>IF($C115="","",IF(Z$83="","",IF(Z$83="Faza inwest.",0,IF($C115=SUM($AK115:BC115),0,IF(SUM($G115:Z115)-SUM($AK115:BC115)&lt;=SUM($G115:Z115)*$E115,SUM($G115:Z115)-SUM($AK115:BC115),ROUND(SUM($G115:Z115)*$E115,2))))))</f>
        <v/>
      </c>
      <c r="BE115" s="167" t="str">
        <f>IF($C115="","",IF(AA$83="","",IF(AA$83="Faza inwest.",0,IF($C115=SUM($AK115:BD115),0,IF(SUM($G115:AA115)-SUM($AK115:BD115)&lt;=SUM($G115:AA115)*$E115,SUM($G115:AA115)-SUM($AK115:BD115),ROUND(SUM($G115:AA115)*$E115,2))))))</f>
        <v/>
      </c>
      <c r="BF115" s="167" t="str">
        <f>IF($C115="","",IF(AB$83="","",IF(AB$83="Faza inwest.",0,IF($C115=SUM($AK115:BE115),0,IF(SUM($G115:AB115)-SUM($AK115:BE115)&lt;=SUM($G115:AB115)*$E115,SUM($G115:AB115)-SUM($AK115:BE115),ROUND(SUM($G115:AB115)*$E115,2))))))</f>
        <v/>
      </c>
      <c r="BG115" s="167" t="str">
        <f>IF($C115="","",IF(AC$83="","",IF(AC$83="Faza inwest.",0,IF($C115=SUM($AK115:BF115),0,IF(SUM($G115:AC115)-SUM($AK115:BF115)&lt;=SUM($G115:AC115)*$E115,SUM($G115:AC115)-SUM($AK115:BF115),ROUND(SUM($G115:AC115)*$E115,2))))))</f>
        <v/>
      </c>
      <c r="BH115" s="167" t="str">
        <f>IF($C115="","",IF(AD$83="","",IF(AD$83="Faza inwest.",0,IF($C115=SUM($AK115:BG115),0,IF(SUM($G115:AD115)-SUM($AK115:BG115)&lt;=SUM($G115:AD115)*$E115,SUM($G115:AD115)-SUM($AK115:BG115),ROUND(SUM($G115:AD115)*$E115,2))))))</f>
        <v/>
      </c>
      <c r="BI115" s="167" t="str">
        <f>IF($C115="","",IF(AE$83="","",IF(AE$83="Faza inwest.",0,IF($C115=SUM($AK115:BH115),0,IF(SUM($G115:AE115)-SUM($AK115:BH115)&lt;=SUM($G115:AE115)*$E115,SUM($G115:AE115)-SUM($AK115:BH115),ROUND(SUM($G115:AE115)*$E115,2))))))</f>
        <v/>
      </c>
      <c r="BJ115" s="167" t="str">
        <f>IF($C115="","",IF(AF$83="","",IF(AF$83="Faza inwest.",0,IF($C115=SUM($AK115:BI115),0,IF(SUM($G115:AF115)-SUM($AK115:BI115)&lt;=SUM($G115:AF115)*$E115,SUM($G115:AF115)-SUM($AK115:BI115),ROUND(SUM($G115:AF115)*$E115,2))))))</f>
        <v/>
      </c>
      <c r="BK115" s="167" t="str">
        <f>IF($C115="","",IF(AG$83="","",IF(AG$83="Faza inwest.",0,IF($C115=SUM($AK115:BJ115),0,IF(SUM($G115:AG115)-SUM($AK115:BJ115)&lt;=SUM($G115:AG115)*$E115,SUM($G115:AG115)-SUM($AK115:BJ115),ROUND(SUM($G115:AG115)*$E115,2))))))</f>
        <v/>
      </c>
      <c r="BL115" s="167" t="str">
        <f>IF($C115="","",IF(AH$83="","",IF(AH$83="Faza inwest.",0,IF($C115=SUM($AK115:BK115),0,IF(SUM($G115:AH115)-SUM($AK115:BK115)&lt;=SUM($G115:AH115)*$E115,SUM($G115:AH115)-SUM($AK115:BK115),ROUND(SUM($G115:AH115)*$E115,2))))))</f>
        <v/>
      </c>
      <c r="BM115" s="167" t="str">
        <f>IF($C115="","",IF(AI$83="","",IF(AI$83="Faza inwest.",0,IF($C115=SUM($AK115:BL115),0,IF(SUM($G115:AI115)-SUM($AK115:BL115)&lt;=SUM($G115:AI115)*$E115,SUM($G115:AI115)-SUM($AK115:BL115),ROUND(SUM($G115:AI115)*$E115,2))))))</f>
        <v/>
      </c>
      <c r="BN115" s="167" t="str">
        <f>IF($C115="","",IF(AJ$83="","",IF(AJ$83="Faza inwest.",0,IF($C115=SUM($AK115:BM115),0,IF(SUM($G115:AJ115)-SUM($AK115:BM115)&lt;=SUM($G115:AJ115)*$E115,SUM($G115:AJ115)-SUM($AK115:BM115),ROUND(SUM($G115:AJ115)*$E115,2))))))</f>
        <v/>
      </c>
    </row>
    <row r="116" spans="1:66" s="62" customFormat="1">
      <c r="A116" s="84" t="str">
        <f>IF(Dane!C93="","",Dane!C93)</f>
        <v/>
      </c>
      <c r="B116" s="175" t="str">
        <f>IF(Dane!D93="","",Dane!D93)</f>
        <v/>
      </c>
      <c r="C116" s="175" t="str">
        <f>IF(Dane!E93="","",Dane!E93)</f>
        <v/>
      </c>
      <c r="D116" s="246" t="str">
        <f>IF(Dane!F93="","",Dane!F93)</f>
        <v/>
      </c>
      <c r="E116" s="398" t="str">
        <f>IF(Dane!G93="","",Dane!G93)</f>
        <v/>
      </c>
      <c r="F116" s="166" t="str">
        <f>IF(Dane!H93="","",Dane!H93)</f>
        <v/>
      </c>
      <c r="G116" s="167" t="str">
        <f>IF(Dane!I93="","",Dane!I93)</f>
        <v/>
      </c>
      <c r="H116" s="167" t="str">
        <f>IF(Dane!J93="","",Dane!J93)</f>
        <v/>
      </c>
      <c r="I116" s="167" t="str">
        <f>IF(Dane!K93="","",Dane!K93)</f>
        <v/>
      </c>
      <c r="J116" s="167" t="str">
        <f>IF(Dane!L93="","",Dane!L93)</f>
        <v/>
      </c>
      <c r="K116" s="167" t="str">
        <f>IF(Dane!M93="","",Dane!M93)</f>
        <v/>
      </c>
      <c r="L116" s="167" t="str">
        <f>IF(Dane!N93="","",Dane!N93)</f>
        <v/>
      </c>
      <c r="M116" s="167" t="str">
        <f>IF(Dane!O93="","",Dane!O93)</f>
        <v/>
      </c>
      <c r="N116" s="167" t="str">
        <f>IF(Dane!P93="","",Dane!P93)</f>
        <v/>
      </c>
      <c r="O116" s="167" t="str">
        <f>IF(Dane!Q93="","",Dane!Q93)</f>
        <v/>
      </c>
      <c r="P116" s="167" t="str">
        <f>IF(Dane!R93="","",Dane!R93)</f>
        <v/>
      </c>
      <c r="Q116" s="167" t="str">
        <f>IF(Dane!S93="","",Dane!S93)</f>
        <v/>
      </c>
      <c r="R116" s="167" t="str">
        <f>IF(Dane!T93="","",Dane!T93)</f>
        <v/>
      </c>
      <c r="S116" s="167" t="str">
        <f>IF(Dane!U93="","",Dane!U93)</f>
        <v/>
      </c>
      <c r="T116" s="167" t="str">
        <f>IF(Dane!V93="","",Dane!V93)</f>
        <v/>
      </c>
      <c r="U116" s="167" t="str">
        <f>IF(Dane!W93="","",Dane!W93)</f>
        <v/>
      </c>
      <c r="V116" s="167" t="str">
        <f>IF(Dane!X93="","",Dane!X93)</f>
        <v/>
      </c>
      <c r="W116" s="167" t="str">
        <f>IF(Dane!Y93="","",Dane!Y93)</f>
        <v/>
      </c>
      <c r="X116" s="167" t="str">
        <f>IF(Dane!Z93="","",Dane!Z93)</f>
        <v/>
      </c>
      <c r="Y116" s="167" t="str">
        <f>IF(Dane!AA93="","",Dane!AA93)</f>
        <v/>
      </c>
      <c r="Z116" s="167" t="str">
        <f>IF(Dane!AB93="","",Dane!AB93)</f>
        <v/>
      </c>
      <c r="AA116" s="167" t="str">
        <f>IF(Dane!AC93="","",Dane!AC93)</f>
        <v/>
      </c>
      <c r="AB116" s="167" t="str">
        <f>IF(Dane!AD93="","",Dane!AD93)</f>
        <v/>
      </c>
      <c r="AC116" s="167" t="str">
        <f>IF(Dane!AE93="","",Dane!AE93)</f>
        <v/>
      </c>
      <c r="AD116" s="167" t="str">
        <f>IF(Dane!AF93="","",Dane!AF93)</f>
        <v/>
      </c>
      <c r="AE116" s="167" t="str">
        <f>IF(Dane!AG93="","",Dane!AG93)</f>
        <v/>
      </c>
      <c r="AF116" s="167" t="str">
        <f>IF(Dane!AH93="","",Dane!AH93)</f>
        <v/>
      </c>
      <c r="AG116" s="167" t="str">
        <f>IF(Dane!AI93="","",Dane!AI93)</f>
        <v/>
      </c>
      <c r="AH116" s="167" t="str">
        <f>IF(Dane!AJ93="","",Dane!AJ93)</f>
        <v/>
      </c>
      <c r="AI116" s="167" t="str">
        <f>IF(Dane!AK93="","",Dane!AK93)</f>
        <v/>
      </c>
      <c r="AJ116" s="167" t="str">
        <f>IF(Dane!AL93="","",Dane!AL93)</f>
        <v/>
      </c>
      <c r="AK116" s="167" t="str">
        <f>IF($C116="","",IF(H$83="","",IF(G$83="Faza inwest.",0,ROUND(SUM($G116:G116)*$E116,2))))</f>
        <v/>
      </c>
      <c r="AL116" s="167" t="str">
        <f>IF($C116="","",IF(H$83="","",IF(H$83="Faza inwest.",0,IF($C116=SUM($AK116:AK116),0,IF(SUM($G116:H116)-SUM($AK116:AK116)&lt;=SUM($G116:H116)*$E116,SUM($G116:H116)-SUM($AK116:AK116),ROUND(SUM($G116:H116)*$E116,2))))))</f>
        <v/>
      </c>
      <c r="AM116" s="167" t="str">
        <f>IF($C116="","",IF(I$83="","",IF(I$83="Faza inwest.",0,IF($C116=SUM($AK116:AL116),0,IF(SUM($G116:I116)-SUM($AK116:AL116)&lt;=SUM($G116:I116)*$E116,SUM($G116:I116)-SUM($AK116:AL116),ROUND(SUM($G116:I116)*$E116,2))))))</f>
        <v/>
      </c>
      <c r="AN116" s="167" t="str">
        <f>IF($C116="","",IF(J$83="","",IF(J$83="Faza inwest.",0,IF($C116=SUM($AK116:AM116),0,IF(SUM($G116:J116)-SUM($AK116:AM116)&lt;=SUM($G116:J116)*$E116,SUM($G116:J116)-SUM($AK116:AM116),ROUND(SUM($G116:J116)*$E116,2))))))</f>
        <v/>
      </c>
      <c r="AO116" s="167" t="str">
        <f>IF($C116="","",IF(K$83="","",IF(K$83="Faza inwest.",0,IF($C116=SUM($AK116:AN116),0,IF(SUM($G116:K116)-SUM($AK116:AN116)&lt;=SUM($G116:K116)*$E116,SUM($G116:K116)-SUM($AK116:AN116),ROUND(SUM($G116:K116)*$E116,2))))))</f>
        <v/>
      </c>
      <c r="AP116" s="167" t="str">
        <f>IF($C116="","",IF(L$83="","",IF(L$83="Faza inwest.",0,IF($C116=SUM($AK116:AO116),0,IF(SUM($G116:L116)-SUM($AK116:AO116)&lt;=SUM($G116:L116)*$E116,SUM($G116:L116)-SUM($AK116:AO116),ROUND(SUM($G116:L116)*$E116,2))))))</f>
        <v/>
      </c>
      <c r="AQ116" s="167" t="str">
        <f>IF($C116="","",IF(M$83="","",IF(M$83="Faza inwest.",0,IF($C116=SUM($AK116:AP116),0,IF(SUM($G116:M116)-SUM($AK116:AP116)&lt;=SUM($G116:M116)*$E116,SUM($G116:M116)-SUM($AK116:AP116),ROUND(SUM($G116:M116)*$E116,2))))))</f>
        <v/>
      </c>
      <c r="AR116" s="167" t="str">
        <f>IF($C116="","",IF(N$83="","",IF(N$83="Faza inwest.",0,IF($C116=SUM($AK116:AQ116),0,IF(SUM($G116:N116)-SUM($AK116:AQ116)&lt;=SUM($G116:N116)*$E116,SUM($G116:N116)-SUM($AK116:AQ116),ROUND(SUM($G116:N116)*$E116,2))))))</f>
        <v/>
      </c>
      <c r="AS116" s="167" t="str">
        <f>IF($C116="","",IF(O$83="","",IF(O$83="Faza inwest.",0,IF($C116=SUM($AK116:AR116),0,IF(SUM($G116:O116)-SUM($AK116:AR116)&lt;=SUM($G116:O116)*$E116,SUM($G116:O116)-SUM($AK116:AR116),ROUND(SUM($G116:O116)*$E116,2))))))</f>
        <v/>
      </c>
      <c r="AT116" s="167" t="str">
        <f>IF($C116="","",IF(P$83="","",IF(P$83="Faza inwest.",0,IF($C116=SUM($AK116:AS116),0,IF(SUM($G116:P116)-SUM($AK116:AS116)&lt;=SUM($G116:P116)*$E116,SUM($G116:P116)-SUM($AK116:AS116),ROUND(SUM($G116:P116)*$E116,2))))))</f>
        <v/>
      </c>
      <c r="AU116" s="167" t="str">
        <f>IF($C116="","",IF(Q$83="","",IF(Q$83="Faza inwest.",0,IF($C116=SUM($AK116:AT116),0,IF(SUM($G116:Q116)-SUM($AK116:AT116)&lt;=SUM($G116:Q116)*$E116,SUM($G116:Q116)-SUM($AK116:AT116),ROUND(SUM($G116:Q116)*$E116,2))))))</f>
        <v/>
      </c>
      <c r="AV116" s="167" t="str">
        <f>IF($C116="","",IF(R$83="","",IF(R$83="Faza inwest.",0,IF($C116=SUM($AK116:AU116),0,IF(SUM($G116:R116)-SUM($AK116:AU116)&lt;=SUM($G116:R116)*$E116,SUM($G116:R116)-SUM($AK116:AU116),ROUND(SUM($G116:R116)*$E116,2))))))</f>
        <v/>
      </c>
      <c r="AW116" s="167" t="str">
        <f>IF($C116="","",IF(S$83="","",IF(S$83="Faza inwest.",0,IF($C116=SUM($AK116:AV116),0,IF(SUM($G116:S116)-SUM($AK116:AV116)&lt;=SUM($G116:S116)*$E116,SUM($G116:S116)-SUM($AK116:AV116),ROUND(SUM($G116:S116)*$E116,2))))))</f>
        <v/>
      </c>
      <c r="AX116" s="167" t="str">
        <f>IF($C116="","",IF(T$83="","",IF(T$83="Faza inwest.",0,IF($C116=SUM($AK116:AW116),0,IF(SUM($G116:T116)-SUM($AK116:AW116)&lt;=SUM($G116:T116)*$E116,SUM($G116:T116)-SUM($AK116:AW116),ROUND(SUM($G116:T116)*$E116,2))))))</f>
        <v/>
      </c>
      <c r="AY116" s="167" t="str">
        <f>IF($C116="","",IF(U$83="","",IF(U$83="Faza inwest.",0,IF($C116=SUM($AK116:AX116),0,IF(SUM($G116:U116)-SUM($AK116:AX116)&lt;=SUM($G116:U116)*$E116,SUM($G116:U116)-SUM($AK116:AX116),ROUND(SUM($G116:U116)*$E116,2))))))</f>
        <v/>
      </c>
      <c r="AZ116" s="167" t="str">
        <f>IF($C116="","",IF(V$83="","",IF(V$83="Faza inwest.",0,IF($C116=SUM($AK116:AY116),0,IF(SUM($G116:V116)-SUM($AK116:AY116)&lt;=SUM($G116:V116)*$E116,SUM($G116:V116)-SUM($AK116:AY116),ROUND(SUM($G116:V116)*$E116,2))))))</f>
        <v/>
      </c>
      <c r="BA116" s="167" t="str">
        <f>IF($C116="","",IF(W$83="","",IF(W$83="Faza inwest.",0,IF($C116=SUM($AK116:AZ116),0,IF(SUM($G116:W116)-SUM($AK116:AZ116)&lt;=SUM($G116:W116)*$E116,SUM($G116:W116)-SUM($AK116:AZ116),ROUND(SUM($G116:W116)*$E116,2))))))</f>
        <v/>
      </c>
      <c r="BB116" s="167" t="str">
        <f>IF($C116="","",IF(X$83="","",IF(X$83="Faza inwest.",0,IF($C116=SUM($AK116:BA116),0,IF(SUM($G116:X116)-SUM($AK116:BA116)&lt;=SUM($G116:X116)*$E116,SUM($G116:X116)-SUM($AK116:BA116),ROUND(SUM($G116:X116)*$E116,2))))))</f>
        <v/>
      </c>
      <c r="BC116" s="167" t="str">
        <f>IF($C116="","",IF(Y$83="","",IF(Y$83="Faza inwest.",0,IF($C116=SUM($AK116:BB116),0,IF(SUM($G116:Y116)-SUM($AK116:BB116)&lt;=SUM($G116:Y116)*$E116,SUM($G116:Y116)-SUM($AK116:BB116),ROUND(SUM($G116:Y116)*$E116,2))))))</f>
        <v/>
      </c>
      <c r="BD116" s="167" t="str">
        <f>IF($C116="","",IF(Z$83="","",IF(Z$83="Faza inwest.",0,IF($C116=SUM($AK116:BC116),0,IF(SUM($G116:Z116)-SUM($AK116:BC116)&lt;=SUM($G116:Z116)*$E116,SUM($G116:Z116)-SUM($AK116:BC116),ROUND(SUM($G116:Z116)*$E116,2))))))</f>
        <v/>
      </c>
      <c r="BE116" s="167" t="str">
        <f>IF($C116="","",IF(AA$83="","",IF(AA$83="Faza inwest.",0,IF($C116=SUM($AK116:BD116),0,IF(SUM($G116:AA116)-SUM($AK116:BD116)&lt;=SUM($G116:AA116)*$E116,SUM($G116:AA116)-SUM($AK116:BD116),ROUND(SUM($G116:AA116)*$E116,2))))))</f>
        <v/>
      </c>
      <c r="BF116" s="167" t="str">
        <f>IF($C116="","",IF(AB$83="","",IF(AB$83="Faza inwest.",0,IF($C116=SUM($AK116:BE116),0,IF(SUM($G116:AB116)-SUM($AK116:BE116)&lt;=SUM($G116:AB116)*$E116,SUM($G116:AB116)-SUM($AK116:BE116),ROUND(SUM($G116:AB116)*$E116,2))))))</f>
        <v/>
      </c>
      <c r="BG116" s="167" t="str">
        <f>IF($C116="","",IF(AC$83="","",IF(AC$83="Faza inwest.",0,IF($C116=SUM($AK116:BF116),0,IF(SUM($G116:AC116)-SUM($AK116:BF116)&lt;=SUM($G116:AC116)*$E116,SUM($G116:AC116)-SUM($AK116:BF116),ROUND(SUM($G116:AC116)*$E116,2))))))</f>
        <v/>
      </c>
      <c r="BH116" s="167" t="str">
        <f>IF($C116="","",IF(AD$83="","",IF(AD$83="Faza inwest.",0,IF($C116=SUM($AK116:BG116),0,IF(SUM($G116:AD116)-SUM($AK116:BG116)&lt;=SUM($G116:AD116)*$E116,SUM($G116:AD116)-SUM($AK116:BG116),ROUND(SUM($G116:AD116)*$E116,2))))))</f>
        <v/>
      </c>
      <c r="BI116" s="167" t="str">
        <f>IF($C116="","",IF(AE$83="","",IF(AE$83="Faza inwest.",0,IF($C116=SUM($AK116:BH116),0,IF(SUM($G116:AE116)-SUM($AK116:BH116)&lt;=SUM($G116:AE116)*$E116,SUM($G116:AE116)-SUM($AK116:BH116),ROUND(SUM($G116:AE116)*$E116,2))))))</f>
        <v/>
      </c>
      <c r="BJ116" s="167" t="str">
        <f>IF($C116="","",IF(AF$83="","",IF(AF$83="Faza inwest.",0,IF($C116=SUM($AK116:BI116),0,IF(SUM($G116:AF116)-SUM($AK116:BI116)&lt;=SUM($G116:AF116)*$E116,SUM($G116:AF116)-SUM($AK116:BI116),ROUND(SUM($G116:AF116)*$E116,2))))))</f>
        <v/>
      </c>
      <c r="BK116" s="167" t="str">
        <f>IF($C116="","",IF(AG$83="","",IF(AG$83="Faza inwest.",0,IF($C116=SUM($AK116:BJ116),0,IF(SUM($G116:AG116)-SUM($AK116:BJ116)&lt;=SUM($G116:AG116)*$E116,SUM($G116:AG116)-SUM($AK116:BJ116),ROUND(SUM($G116:AG116)*$E116,2))))))</f>
        <v/>
      </c>
      <c r="BL116" s="167" t="str">
        <f>IF($C116="","",IF(AH$83="","",IF(AH$83="Faza inwest.",0,IF($C116=SUM($AK116:BK116),0,IF(SUM($G116:AH116)-SUM($AK116:BK116)&lt;=SUM($G116:AH116)*$E116,SUM($G116:AH116)-SUM($AK116:BK116),ROUND(SUM($G116:AH116)*$E116,2))))))</f>
        <v/>
      </c>
      <c r="BM116" s="167" t="str">
        <f>IF($C116="","",IF(AI$83="","",IF(AI$83="Faza inwest.",0,IF($C116=SUM($AK116:BL116),0,IF(SUM($G116:AI116)-SUM($AK116:BL116)&lt;=SUM($G116:AI116)*$E116,SUM($G116:AI116)-SUM($AK116:BL116),ROUND(SUM($G116:AI116)*$E116,2))))))</f>
        <v/>
      </c>
      <c r="BN116" s="167" t="str">
        <f>IF($C116="","",IF(AJ$83="","",IF(AJ$83="Faza inwest.",0,IF($C116=SUM($AK116:BM116),0,IF(SUM($G116:AJ116)-SUM($AK116:BM116)&lt;=SUM($G116:AJ116)*$E116,SUM($G116:AJ116)-SUM($AK116:BM116),ROUND(SUM($G116:AJ116)*$E116,2))))))</f>
        <v/>
      </c>
    </row>
    <row r="117" spans="1:66" s="62" customFormat="1">
      <c r="A117" s="84" t="str">
        <f>IF(Dane!C94="","",Dane!C94)</f>
        <v/>
      </c>
      <c r="B117" s="175" t="str">
        <f>IF(Dane!D94="","",Dane!D94)</f>
        <v/>
      </c>
      <c r="C117" s="175" t="str">
        <f>IF(Dane!E94="","",Dane!E94)</f>
        <v/>
      </c>
      <c r="D117" s="246" t="str">
        <f>IF(Dane!F94="","",Dane!F94)</f>
        <v/>
      </c>
      <c r="E117" s="398" t="str">
        <f>IF(Dane!G94="","",Dane!G94)</f>
        <v/>
      </c>
      <c r="F117" s="166" t="str">
        <f>IF(Dane!H94="","",Dane!H94)</f>
        <v/>
      </c>
      <c r="G117" s="167" t="str">
        <f>IF(Dane!I94="","",Dane!I94)</f>
        <v/>
      </c>
      <c r="H117" s="167" t="str">
        <f>IF(Dane!J94="","",Dane!J94)</f>
        <v/>
      </c>
      <c r="I117" s="167" t="str">
        <f>IF(Dane!K94="","",Dane!K94)</f>
        <v/>
      </c>
      <c r="J117" s="167" t="str">
        <f>IF(Dane!L94="","",Dane!L94)</f>
        <v/>
      </c>
      <c r="K117" s="167" t="str">
        <f>IF(Dane!M94="","",Dane!M94)</f>
        <v/>
      </c>
      <c r="L117" s="167" t="str">
        <f>IF(Dane!N94="","",Dane!N94)</f>
        <v/>
      </c>
      <c r="M117" s="167" t="str">
        <f>IF(Dane!O94="","",Dane!O94)</f>
        <v/>
      </c>
      <c r="N117" s="167" t="str">
        <f>IF(Dane!P94="","",Dane!P94)</f>
        <v/>
      </c>
      <c r="O117" s="167" t="str">
        <f>IF(Dane!Q94="","",Dane!Q94)</f>
        <v/>
      </c>
      <c r="P117" s="167" t="str">
        <f>IF(Dane!R94="","",Dane!R94)</f>
        <v/>
      </c>
      <c r="Q117" s="167" t="str">
        <f>IF(Dane!S94="","",Dane!S94)</f>
        <v/>
      </c>
      <c r="R117" s="167" t="str">
        <f>IF(Dane!T94="","",Dane!T94)</f>
        <v/>
      </c>
      <c r="S117" s="167" t="str">
        <f>IF(Dane!U94="","",Dane!U94)</f>
        <v/>
      </c>
      <c r="T117" s="167" t="str">
        <f>IF(Dane!V94="","",Dane!V94)</f>
        <v/>
      </c>
      <c r="U117" s="167" t="str">
        <f>IF(Dane!W94="","",Dane!W94)</f>
        <v/>
      </c>
      <c r="V117" s="167" t="str">
        <f>IF(Dane!X94="","",Dane!X94)</f>
        <v/>
      </c>
      <c r="W117" s="167" t="str">
        <f>IF(Dane!Y94="","",Dane!Y94)</f>
        <v/>
      </c>
      <c r="X117" s="167" t="str">
        <f>IF(Dane!Z94="","",Dane!Z94)</f>
        <v/>
      </c>
      <c r="Y117" s="167" t="str">
        <f>IF(Dane!AA94="","",Dane!AA94)</f>
        <v/>
      </c>
      <c r="Z117" s="167" t="str">
        <f>IF(Dane!AB94="","",Dane!AB94)</f>
        <v/>
      </c>
      <c r="AA117" s="167" t="str">
        <f>IF(Dane!AC94="","",Dane!AC94)</f>
        <v/>
      </c>
      <c r="AB117" s="167" t="str">
        <f>IF(Dane!AD94="","",Dane!AD94)</f>
        <v/>
      </c>
      <c r="AC117" s="167" t="str">
        <f>IF(Dane!AE94="","",Dane!AE94)</f>
        <v/>
      </c>
      <c r="AD117" s="167" t="str">
        <f>IF(Dane!AF94="","",Dane!AF94)</f>
        <v/>
      </c>
      <c r="AE117" s="167" t="str">
        <f>IF(Dane!AG94="","",Dane!AG94)</f>
        <v/>
      </c>
      <c r="AF117" s="167" t="str">
        <f>IF(Dane!AH94="","",Dane!AH94)</f>
        <v/>
      </c>
      <c r="AG117" s="167" t="str">
        <f>IF(Dane!AI94="","",Dane!AI94)</f>
        <v/>
      </c>
      <c r="AH117" s="167" t="str">
        <f>IF(Dane!AJ94="","",Dane!AJ94)</f>
        <v/>
      </c>
      <c r="AI117" s="167" t="str">
        <f>IF(Dane!AK94="","",Dane!AK94)</f>
        <v/>
      </c>
      <c r="AJ117" s="167" t="str">
        <f>IF(Dane!AL94="","",Dane!AL94)</f>
        <v/>
      </c>
      <c r="AK117" s="167" t="str">
        <f>IF($C117="","",IF(H$83="","",IF(G$83="Faza inwest.",0,ROUND(SUM($G117:G117)*$E117,2))))</f>
        <v/>
      </c>
      <c r="AL117" s="167" t="str">
        <f>IF($C117="","",IF(H$83="","",IF(H$83="Faza inwest.",0,IF($C117=SUM($AK117:AK117),0,IF(SUM($G117:H117)-SUM($AK117:AK117)&lt;=SUM($G117:H117)*$E117,SUM($G117:H117)-SUM($AK117:AK117),ROUND(SUM($G117:H117)*$E117,2))))))</f>
        <v/>
      </c>
      <c r="AM117" s="167" t="str">
        <f>IF($C117="","",IF(I$83="","",IF(I$83="Faza inwest.",0,IF($C117=SUM($AK117:AL117),0,IF(SUM($G117:I117)-SUM($AK117:AL117)&lt;=SUM($G117:I117)*$E117,SUM($G117:I117)-SUM($AK117:AL117),ROUND(SUM($G117:I117)*$E117,2))))))</f>
        <v/>
      </c>
      <c r="AN117" s="167" t="str">
        <f>IF($C117="","",IF(J$83="","",IF(J$83="Faza inwest.",0,IF($C117=SUM($AK117:AM117),0,IF(SUM($G117:J117)-SUM($AK117:AM117)&lt;=SUM($G117:J117)*$E117,SUM($G117:J117)-SUM($AK117:AM117),ROUND(SUM($G117:J117)*$E117,2))))))</f>
        <v/>
      </c>
      <c r="AO117" s="167" t="str">
        <f>IF($C117="","",IF(K$83="","",IF(K$83="Faza inwest.",0,IF($C117=SUM($AK117:AN117),0,IF(SUM($G117:K117)-SUM($AK117:AN117)&lt;=SUM($G117:K117)*$E117,SUM($G117:K117)-SUM($AK117:AN117),ROUND(SUM($G117:K117)*$E117,2))))))</f>
        <v/>
      </c>
      <c r="AP117" s="167" t="str">
        <f>IF($C117="","",IF(L$83="","",IF(L$83="Faza inwest.",0,IF($C117=SUM($AK117:AO117),0,IF(SUM($G117:L117)-SUM($AK117:AO117)&lt;=SUM($G117:L117)*$E117,SUM($G117:L117)-SUM($AK117:AO117),ROUND(SUM($G117:L117)*$E117,2))))))</f>
        <v/>
      </c>
      <c r="AQ117" s="167" t="str">
        <f>IF($C117="","",IF(M$83="","",IF(M$83="Faza inwest.",0,IF($C117=SUM($AK117:AP117),0,IF(SUM($G117:M117)-SUM($AK117:AP117)&lt;=SUM($G117:M117)*$E117,SUM($G117:M117)-SUM($AK117:AP117),ROUND(SUM($G117:M117)*$E117,2))))))</f>
        <v/>
      </c>
      <c r="AR117" s="167" t="str">
        <f>IF($C117="","",IF(N$83="","",IF(N$83="Faza inwest.",0,IF($C117=SUM($AK117:AQ117),0,IF(SUM($G117:N117)-SUM($AK117:AQ117)&lt;=SUM($G117:N117)*$E117,SUM($G117:N117)-SUM($AK117:AQ117),ROUND(SUM($G117:N117)*$E117,2))))))</f>
        <v/>
      </c>
      <c r="AS117" s="167" t="str">
        <f>IF($C117="","",IF(O$83="","",IF(O$83="Faza inwest.",0,IF($C117=SUM($AK117:AR117),0,IF(SUM($G117:O117)-SUM($AK117:AR117)&lt;=SUM($G117:O117)*$E117,SUM($G117:O117)-SUM($AK117:AR117),ROUND(SUM($G117:O117)*$E117,2))))))</f>
        <v/>
      </c>
      <c r="AT117" s="167" t="str">
        <f>IF($C117="","",IF(P$83="","",IF(P$83="Faza inwest.",0,IF($C117=SUM($AK117:AS117),0,IF(SUM($G117:P117)-SUM($AK117:AS117)&lt;=SUM($G117:P117)*$E117,SUM($G117:P117)-SUM($AK117:AS117),ROUND(SUM($G117:P117)*$E117,2))))))</f>
        <v/>
      </c>
      <c r="AU117" s="167" t="str">
        <f>IF($C117="","",IF(Q$83="","",IF(Q$83="Faza inwest.",0,IF($C117=SUM($AK117:AT117),0,IF(SUM($G117:Q117)-SUM($AK117:AT117)&lt;=SUM($G117:Q117)*$E117,SUM($G117:Q117)-SUM($AK117:AT117),ROUND(SUM($G117:Q117)*$E117,2))))))</f>
        <v/>
      </c>
      <c r="AV117" s="167" t="str">
        <f>IF($C117="","",IF(R$83="","",IF(R$83="Faza inwest.",0,IF($C117=SUM($AK117:AU117),0,IF(SUM($G117:R117)-SUM($AK117:AU117)&lt;=SUM($G117:R117)*$E117,SUM($G117:R117)-SUM($AK117:AU117),ROUND(SUM($G117:R117)*$E117,2))))))</f>
        <v/>
      </c>
      <c r="AW117" s="167" t="str">
        <f>IF($C117="","",IF(S$83="","",IF(S$83="Faza inwest.",0,IF($C117=SUM($AK117:AV117),0,IF(SUM($G117:S117)-SUM($AK117:AV117)&lt;=SUM($G117:S117)*$E117,SUM($G117:S117)-SUM($AK117:AV117),ROUND(SUM($G117:S117)*$E117,2))))))</f>
        <v/>
      </c>
      <c r="AX117" s="167" t="str">
        <f>IF($C117="","",IF(T$83="","",IF(T$83="Faza inwest.",0,IF($C117=SUM($AK117:AW117),0,IF(SUM($G117:T117)-SUM($AK117:AW117)&lt;=SUM($G117:T117)*$E117,SUM($G117:T117)-SUM($AK117:AW117),ROUND(SUM($G117:T117)*$E117,2))))))</f>
        <v/>
      </c>
      <c r="AY117" s="167" t="str">
        <f>IF($C117="","",IF(U$83="","",IF(U$83="Faza inwest.",0,IF($C117=SUM($AK117:AX117),0,IF(SUM($G117:U117)-SUM($AK117:AX117)&lt;=SUM($G117:U117)*$E117,SUM($G117:U117)-SUM($AK117:AX117),ROUND(SUM($G117:U117)*$E117,2))))))</f>
        <v/>
      </c>
      <c r="AZ117" s="167" t="str">
        <f>IF($C117="","",IF(V$83="","",IF(V$83="Faza inwest.",0,IF($C117=SUM($AK117:AY117),0,IF(SUM($G117:V117)-SUM($AK117:AY117)&lt;=SUM($G117:V117)*$E117,SUM($G117:V117)-SUM($AK117:AY117),ROUND(SUM($G117:V117)*$E117,2))))))</f>
        <v/>
      </c>
      <c r="BA117" s="167" t="str">
        <f>IF($C117="","",IF(W$83="","",IF(W$83="Faza inwest.",0,IF($C117=SUM($AK117:AZ117),0,IF(SUM($G117:W117)-SUM($AK117:AZ117)&lt;=SUM($G117:W117)*$E117,SUM($G117:W117)-SUM($AK117:AZ117),ROUND(SUM($G117:W117)*$E117,2))))))</f>
        <v/>
      </c>
      <c r="BB117" s="167" t="str">
        <f>IF($C117="","",IF(X$83="","",IF(X$83="Faza inwest.",0,IF($C117=SUM($AK117:BA117),0,IF(SUM($G117:X117)-SUM($AK117:BA117)&lt;=SUM($G117:X117)*$E117,SUM($G117:X117)-SUM($AK117:BA117),ROUND(SUM($G117:X117)*$E117,2))))))</f>
        <v/>
      </c>
      <c r="BC117" s="167" t="str">
        <f>IF($C117="","",IF(Y$83="","",IF(Y$83="Faza inwest.",0,IF($C117=SUM($AK117:BB117),0,IF(SUM($G117:Y117)-SUM($AK117:BB117)&lt;=SUM($G117:Y117)*$E117,SUM($G117:Y117)-SUM($AK117:BB117),ROUND(SUM($G117:Y117)*$E117,2))))))</f>
        <v/>
      </c>
      <c r="BD117" s="167" t="str">
        <f>IF($C117="","",IF(Z$83="","",IF(Z$83="Faza inwest.",0,IF($C117=SUM($AK117:BC117),0,IF(SUM($G117:Z117)-SUM($AK117:BC117)&lt;=SUM($G117:Z117)*$E117,SUM($G117:Z117)-SUM($AK117:BC117),ROUND(SUM($G117:Z117)*$E117,2))))))</f>
        <v/>
      </c>
      <c r="BE117" s="167" t="str">
        <f>IF($C117="","",IF(AA$83="","",IF(AA$83="Faza inwest.",0,IF($C117=SUM($AK117:BD117),0,IF(SUM($G117:AA117)-SUM($AK117:BD117)&lt;=SUM($G117:AA117)*$E117,SUM($G117:AA117)-SUM($AK117:BD117),ROUND(SUM($G117:AA117)*$E117,2))))))</f>
        <v/>
      </c>
      <c r="BF117" s="167" t="str">
        <f>IF($C117="","",IF(AB$83="","",IF(AB$83="Faza inwest.",0,IF($C117=SUM($AK117:BE117),0,IF(SUM($G117:AB117)-SUM($AK117:BE117)&lt;=SUM($G117:AB117)*$E117,SUM($G117:AB117)-SUM($AK117:BE117),ROUND(SUM($G117:AB117)*$E117,2))))))</f>
        <v/>
      </c>
      <c r="BG117" s="167" t="str">
        <f>IF($C117="","",IF(AC$83="","",IF(AC$83="Faza inwest.",0,IF($C117=SUM($AK117:BF117),0,IF(SUM($G117:AC117)-SUM($AK117:BF117)&lt;=SUM($G117:AC117)*$E117,SUM($G117:AC117)-SUM($AK117:BF117),ROUND(SUM($G117:AC117)*$E117,2))))))</f>
        <v/>
      </c>
      <c r="BH117" s="167" t="str">
        <f>IF($C117="","",IF(AD$83="","",IF(AD$83="Faza inwest.",0,IF($C117=SUM($AK117:BG117),0,IF(SUM($G117:AD117)-SUM($AK117:BG117)&lt;=SUM($G117:AD117)*$E117,SUM($G117:AD117)-SUM($AK117:BG117),ROUND(SUM($G117:AD117)*$E117,2))))))</f>
        <v/>
      </c>
      <c r="BI117" s="167" t="str">
        <f>IF($C117="","",IF(AE$83="","",IF(AE$83="Faza inwest.",0,IF($C117=SUM($AK117:BH117),0,IF(SUM($G117:AE117)-SUM($AK117:BH117)&lt;=SUM($G117:AE117)*$E117,SUM($G117:AE117)-SUM($AK117:BH117),ROUND(SUM($G117:AE117)*$E117,2))))))</f>
        <v/>
      </c>
      <c r="BJ117" s="167" t="str">
        <f>IF($C117="","",IF(AF$83="","",IF(AF$83="Faza inwest.",0,IF($C117=SUM($AK117:BI117),0,IF(SUM($G117:AF117)-SUM($AK117:BI117)&lt;=SUM($G117:AF117)*$E117,SUM($G117:AF117)-SUM($AK117:BI117),ROUND(SUM($G117:AF117)*$E117,2))))))</f>
        <v/>
      </c>
      <c r="BK117" s="167" t="str">
        <f>IF($C117="","",IF(AG$83="","",IF(AG$83="Faza inwest.",0,IF($C117=SUM($AK117:BJ117),0,IF(SUM($G117:AG117)-SUM($AK117:BJ117)&lt;=SUM($G117:AG117)*$E117,SUM($G117:AG117)-SUM($AK117:BJ117),ROUND(SUM($G117:AG117)*$E117,2))))))</f>
        <v/>
      </c>
      <c r="BL117" s="167" t="str">
        <f>IF($C117="","",IF(AH$83="","",IF(AH$83="Faza inwest.",0,IF($C117=SUM($AK117:BK117),0,IF(SUM($G117:AH117)-SUM($AK117:BK117)&lt;=SUM($G117:AH117)*$E117,SUM($G117:AH117)-SUM($AK117:BK117),ROUND(SUM($G117:AH117)*$E117,2))))))</f>
        <v/>
      </c>
      <c r="BM117" s="167" t="str">
        <f>IF($C117="","",IF(AI$83="","",IF(AI$83="Faza inwest.",0,IF($C117=SUM($AK117:BL117),0,IF(SUM($G117:AI117)-SUM($AK117:BL117)&lt;=SUM($G117:AI117)*$E117,SUM($G117:AI117)-SUM($AK117:BL117),ROUND(SUM($G117:AI117)*$E117,2))))))</f>
        <v/>
      </c>
      <c r="BN117" s="167" t="str">
        <f>IF($C117="","",IF(AJ$83="","",IF(AJ$83="Faza inwest.",0,IF($C117=SUM($AK117:BM117),0,IF(SUM($G117:AJ117)-SUM($AK117:BM117)&lt;=SUM($G117:AJ117)*$E117,SUM($G117:AJ117)-SUM($AK117:BM117),ROUND(SUM($G117:AJ117)*$E117,2))))))</f>
        <v/>
      </c>
    </row>
    <row r="118" spans="1:66" s="62" customFormat="1">
      <c r="A118" s="84" t="str">
        <f>IF(Dane!C95="","",Dane!C95)</f>
        <v/>
      </c>
      <c r="B118" s="175" t="str">
        <f>IF(Dane!D95="","",Dane!D95)</f>
        <v/>
      </c>
      <c r="C118" s="175" t="str">
        <f>IF(Dane!E95="","",Dane!E95)</f>
        <v/>
      </c>
      <c r="D118" s="246" t="str">
        <f>IF(Dane!F95="","",Dane!F95)</f>
        <v/>
      </c>
      <c r="E118" s="398" t="str">
        <f>IF(Dane!G95="","",Dane!G95)</f>
        <v/>
      </c>
      <c r="F118" s="166" t="str">
        <f>IF(Dane!H95="","",Dane!H95)</f>
        <v/>
      </c>
      <c r="G118" s="167" t="str">
        <f>IF(Dane!I95="","",Dane!I95)</f>
        <v/>
      </c>
      <c r="H118" s="167" t="str">
        <f>IF(Dane!J95="","",Dane!J95)</f>
        <v/>
      </c>
      <c r="I118" s="167" t="str">
        <f>IF(Dane!K95="","",Dane!K95)</f>
        <v/>
      </c>
      <c r="J118" s="167" t="str">
        <f>IF(Dane!L95="","",Dane!L95)</f>
        <v/>
      </c>
      <c r="K118" s="167" t="str">
        <f>IF(Dane!M95="","",Dane!M95)</f>
        <v/>
      </c>
      <c r="L118" s="167" t="str">
        <f>IF(Dane!N95="","",Dane!N95)</f>
        <v/>
      </c>
      <c r="M118" s="167" t="str">
        <f>IF(Dane!O95="","",Dane!O95)</f>
        <v/>
      </c>
      <c r="N118" s="167" t="str">
        <f>IF(Dane!P95="","",Dane!P95)</f>
        <v/>
      </c>
      <c r="O118" s="167" t="str">
        <f>IF(Dane!Q95="","",Dane!Q95)</f>
        <v/>
      </c>
      <c r="P118" s="167" t="str">
        <f>IF(Dane!R95="","",Dane!R95)</f>
        <v/>
      </c>
      <c r="Q118" s="167" t="str">
        <f>IF(Dane!S95="","",Dane!S95)</f>
        <v/>
      </c>
      <c r="R118" s="167" t="str">
        <f>IF(Dane!T95="","",Dane!T95)</f>
        <v/>
      </c>
      <c r="S118" s="167" t="str">
        <f>IF(Dane!U95="","",Dane!U95)</f>
        <v/>
      </c>
      <c r="T118" s="167" t="str">
        <f>IF(Dane!V95="","",Dane!V95)</f>
        <v/>
      </c>
      <c r="U118" s="167" t="str">
        <f>IF(Dane!W95="","",Dane!W95)</f>
        <v/>
      </c>
      <c r="V118" s="167" t="str">
        <f>IF(Dane!X95="","",Dane!X95)</f>
        <v/>
      </c>
      <c r="W118" s="167" t="str">
        <f>IF(Dane!Y95="","",Dane!Y95)</f>
        <v/>
      </c>
      <c r="X118" s="167" t="str">
        <f>IF(Dane!Z95="","",Dane!Z95)</f>
        <v/>
      </c>
      <c r="Y118" s="167" t="str">
        <f>IF(Dane!AA95="","",Dane!AA95)</f>
        <v/>
      </c>
      <c r="Z118" s="167" t="str">
        <f>IF(Dane!AB95="","",Dane!AB95)</f>
        <v/>
      </c>
      <c r="AA118" s="167" t="str">
        <f>IF(Dane!AC95="","",Dane!AC95)</f>
        <v/>
      </c>
      <c r="AB118" s="167" t="str">
        <f>IF(Dane!AD95="","",Dane!AD95)</f>
        <v/>
      </c>
      <c r="AC118" s="167" t="str">
        <f>IF(Dane!AE95="","",Dane!AE95)</f>
        <v/>
      </c>
      <c r="AD118" s="167" t="str">
        <f>IF(Dane!AF95="","",Dane!AF95)</f>
        <v/>
      </c>
      <c r="AE118" s="167" t="str">
        <f>IF(Dane!AG95="","",Dane!AG95)</f>
        <v/>
      </c>
      <c r="AF118" s="167" t="str">
        <f>IF(Dane!AH95="","",Dane!AH95)</f>
        <v/>
      </c>
      <c r="AG118" s="167" t="str">
        <f>IF(Dane!AI95="","",Dane!AI95)</f>
        <v/>
      </c>
      <c r="AH118" s="167" t="str">
        <f>IF(Dane!AJ95="","",Dane!AJ95)</f>
        <v/>
      </c>
      <c r="AI118" s="167" t="str">
        <f>IF(Dane!AK95="","",Dane!AK95)</f>
        <v/>
      </c>
      <c r="AJ118" s="167" t="str">
        <f>IF(Dane!AL95="","",Dane!AL95)</f>
        <v/>
      </c>
      <c r="AK118" s="167" t="str">
        <f>IF($C118="","",IF(H$83="","",IF(G$83="Faza inwest.",0,ROUND(SUM($G118:G118)*$E118,2))))</f>
        <v/>
      </c>
      <c r="AL118" s="167" t="str">
        <f>IF($C118="","",IF(H$83="","",IF(H$83="Faza inwest.",0,IF($C118=SUM($AK118:AK118),0,IF(SUM($G118:H118)-SUM($AK118:AK118)&lt;=SUM($G118:H118)*$E118,SUM($G118:H118)-SUM($AK118:AK118),ROUND(SUM($G118:H118)*$E118,2))))))</f>
        <v/>
      </c>
      <c r="AM118" s="167" t="str">
        <f>IF($C118="","",IF(I$83="","",IF(I$83="Faza inwest.",0,IF($C118=SUM($AK118:AL118),0,IF(SUM($G118:I118)-SUM($AK118:AL118)&lt;=SUM($G118:I118)*$E118,SUM($G118:I118)-SUM($AK118:AL118),ROUND(SUM($G118:I118)*$E118,2))))))</f>
        <v/>
      </c>
      <c r="AN118" s="167" t="str">
        <f>IF($C118="","",IF(J$83="","",IF(J$83="Faza inwest.",0,IF($C118=SUM($AK118:AM118),0,IF(SUM($G118:J118)-SUM($AK118:AM118)&lt;=SUM($G118:J118)*$E118,SUM($G118:J118)-SUM($AK118:AM118),ROUND(SUM($G118:J118)*$E118,2))))))</f>
        <v/>
      </c>
      <c r="AO118" s="167" t="str">
        <f>IF($C118="","",IF(K$83="","",IF(K$83="Faza inwest.",0,IF($C118=SUM($AK118:AN118),0,IF(SUM($G118:K118)-SUM($AK118:AN118)&lt;=SUM($G118:K118)*$E118,SUM($G118:K118)-SUM($AK118:AN118),ROUND(SUM($G118:K118)*$E118,2))))))</f>
        <v/>
      </c>
      <c r="AP118" s="167" t="str">
        <f>IF($C118="","",IF(L$83="","",IF(L$83="Faza inwest.",0,IF($C118=SUM($AK118:AO118),0,IF(SUM($G118:L118)-SUM($AK118:AO118)&lt;=SUM($G118:L118)*$E118,SUM($G118:L118)-SUM($AK118:AO118),ROUND(SUM($G118:L118)*$E118,2))))))</f>
        <v/>
      </c>
      <c r="AQ118" s="167" t="str">
        <f>IF($C118="","",IF(M$83="","",IF(M$83="Faza inwest.",0,IF($C118=SUM($AK118:AP118),0,IF(SUM($G118:M118)-SUM($AK118:AP118)&lt;=SUM($G118:M118)*$E118,SUM($G118:M118)-SUM($AK118:AP118),ROUND(SUM($G118:M118)*$E118,2))))))</f>
        <v/>
      </c>
      <c r="AR118" s="167" t="str">
        <f>IF($C118="","",IF(N$83="","",IF(N$83="Faza inwest.",0,IF($C118=SUM($AK118:AQ118),0,IF(SUM($G118:N118)-SUM($AK118:AQ118)&lt;=SUM($G118:N118)*$E118,SUM($G118:N118)-SUM($AK118:AQ118),ROUND(SUM($G118:N118)*$E118,2))))))</f>
        <v/>
      </c>
      <c r="AS118" s="167" t="str">
        <f>IF($C118="","",IF(O$83="","",IF(O$83="Faza inwest.",0,IF($C118=SUM($AK118:AR118),0,IF(SUM($G118:O118)-SUM($AK118:AR118)&lt;=SUM($G118:O118)*$E118,SUM($G118:O118)-SUM($AK118:AR118),ROUND(SUM($G118:O118)*$E118,2))))))</f>
        <v/>
      </c>
      <c r="AT118" s="167" t="str">
        <f>IF($C118="","",IF(P$83="","",IF(P$83="Faza inwest.",0,IF($C118=SUM($AK118:AS118),0,IF(SUM($G118:P118)-SUM($AK118:AS118)&lt;=SUM($G118:P118)*$E118,SUM($G118:P118)-SUM($AK118:AS118),ROUND(SUM($G118:P118)*$E118,2))))))</f>
        <v/>
      </c>
      <c r="AU118" s="167" t="str">
        <f>IF($C118="","",IF(Q$83="","",IF(Q$83="Faza inwest.",0,IF($C118=SUM($AK118:AT118),0,IF(SUM($G118:Q118)-SUM($AK118:AT118)&lt;=SUM($G118:Q118)*$E118,SUM($G118:Q118)-SUM($AK118:AT118),ROUND(SUM($G118:Q118)*$E118,2))))))</f>
        <v/>
      </c>
      <c r="AV118" s="167" t="str">
        <f>IF($C118="","",IF(R$83="","",IF(R$83="Faza inwest.",0,IF($C118=SUM($AK118:AU118),0,IF(SUM($G118:R118)-SUM($AK118:AU118)&lt;=SUM($G118:R118)*$E118,SUM($G118:R118)-SUM($AK118:AU118),ROUND(SUM($G118:R118)*$E118,2))))))</f>
        <v/>
      </c>
      <c r="AW118" s="167" t="str">
        <f>IF($C118="","",IF(S$83="","",IF(S$83="Faza inwest.",0,IF($C118=SUM($AK118:AV118),0,IF(SUM($G118:S118)-SUM($AK118:AV118)&lt;=SUM($G118:S118)*$E118,SUM($G118:S118)-SUM($AK118:AV118),ROUND(SUM($G118:S118)*$E118,2))))))</f>
        <v/>
      </c>
      <c r="AX118" s="167" t="str">
        <f>IF($C118="","",IF(T$83="","",IF(T$83="Faza inwest.",0,IF($C118=SUM($AK118:AW118),0,IF(SUM($G118:T118)-SUM($AK118:AW118)&lt;=SUM($G118:T118)*$E118,SUM($G118:T118)-SUM($AK118:AW118),ROUND(SUM($G118:T118)*$E118,2))))))</f>
        <v/>
      </c>
      <c r="AY118" s="167" t="str">
        <f>IF($C118="","",IF(U$83="","",IF(U$83="Faza inwest.",0,IF($C118=SUM($AK118:AX118),0,IF(SUM($G118:U118)-SUM($AK118:AX118)&lt;=SUM($G118:U118)*$E118,SUM($G118:U118)-SUM($AK118:AX118),ROUND(SUM($G118:U118)*$E118,2))))))</f>
        <v/>
      </c>
      <c r="AZ118" s="167" t="str">
        <f>IF($C118="","",IF(V$83="","",IF(V$83="Faza inwest.",0,IF($C118=SUM($AK118:AY118),0,IF(SUM($G118:V118)-SUM($AK118:AY118)&lt;=SUM($G118:V118)*$E118,SUM($G118:V118)-SUM($AK118:AY118),ROUND(SUM($G118:V118)*$E118,2))))))</f>
        <v/>
      </c>
      <c r="BA118" s="167" t="str">
        <f>IF($C118="","",IF(W$83="","",IF(W$83="Faza inwest.",0,IF($C118=SUM($AK118:AZ118),0,IF(SUM($G118:W118)-SUM($AK118:AZ118)&lt;=SUM($G118:W118)*$E118,SUM($G118:W118)-SUM($AK118:AZ118),ROUND(SUM($G118:W118)*$E118,2))))))</f>
        <v/>
      </c>
      <c r="BB118" s="167" t="str">
        <f>IF($C118="","",IF(X$83="","",IF(X$83="Faza inwest.",0,IF($C118=SUM($AK118:BA118),0,IF(SUM($G118:X118)-SUM($AK118:BA118)&lt;=SUM($G118:X118)*$E118,SUM($G118:X118)-SUM($AK118:BA118),ROUND(SUM($G118:X118)*$E118,2))))))</f>
        <v/>
      </c>
      <c r="BC118" s="167" t="str">
        <f>IF($C118="","",IF(Y$83="","",IF(Y$83="Faza inwest.",0,IF($C118=SUM($AK118:BB118),0,IF(SUM($G118:Y118)-SUM($AK118:BB118)&lt;=SUM($G118:Y118)*$E118,SUM($G118:Y118)-SUM($AK118:BB118),ROUND(SUM($G118:Y118)*$E118,2))))))</f>
        <v/>
      </c>
      <c r="BD118" s="167" t="str">
        <f>IF($C118="","",IF(Z$83="","",IF(Z$83="Faza inwest.",0,IF($C118=SUM($AK118:BC118),0,IF(SUM($G118:Z118)-SUM($AK118:BC118)&lt;=SUM($G118:Z118)*$E118,SUM($G118:Z118)-SUM($AK118:BC118),ROUND(SUM($G118:Z118)*$E118,2))))))</f>
        <v/>
      </c>
      <c r="BE118" s="167" t="str">
        <f>IF($C118="","",IF(AA$83="","",IF(AA$83="Faza inwest.",0,IF($C118=SUM($AK118:BD118),0,IF(SUM($G118:AA118)-SUM($AK118:BD118)&lt;=SUM($G118:AA118)*$E118,SUM($G118:AA118)-SUM($AK118:BD118),ROUND(SUM($G118:AA118)*$E118,2))))))</f>
        <v/>
      </c>
      <c r="BF118" s="167" t="str">
        <f>IF($C118="","",IF(AB$83="","",IF(AB$83="Faza inwest.",0,IF($C118=SUM($AK118:BE118),0,IF(SUM($G118:AB118)-SUM($AK118:BE118)&lt;=SUM($G118:AB118)*$E118,SUM($G118:AB118)-SUM($AK118:BE118),ROUND(SUM($G118:AB118)*$E118,2))))))</f>
        <v/>
      </c>
      <c r="BG118" s="167" t="str">
        <f>IF($C118="","",IF(AC$83="","",IF(AC$83="Faza inwest.",0,IF($C118=SUM($AK118:BF118),0,IF(SUM($G118:AC118)-SUM($AK118:BF118)&lt;=SUM($G118:AC118)*$E118,SUM($G118:AC118)-SUM($AK118:BF118),ROUND(SUM($G118:AC118)*$E118,2))))))</f>
        <v/>
      </c>
      <c r="BH118" s="167" t="str">
        <f>IF($C118="","",IF(AD$83="","",IF(AD$83="Faza inwest.",0,IF($C118=SUM($AK118:BG118),0,IF(SUM($G118:AD118)-SUM($AK118:BG118)&lt;=SUM($G118:AD118)*$E118,SUM($G118:AD118)-SUM($AK118:BG118),ROUND(SUM($G118:AD118)*$E118,2))))))</f>
        <v/>
      </c>
      <c r="BI118" s="167" t="str">
        <f>IF($C118="","",IF(AE$83="","",IF(AE$83="Faza inwest.",0,IF($C118=SUM($AK118:BH118),0,IF(SUM($G118:AE118)-SUM($AK118:BH118)&lt;=SUM($G118:AE118)*$E118,SUM($G118:AE118)-SUM($AK118:BH118),ROUND(SUM($G118:AE118)*$E118,2))))))</f>
        <v/>
      </c>
      <c r="BJ118" s="167" t="str">
        <f>IF($C118="","",IF(AF$83="","",IF(AF$83="Faza inwest.",0,IF($C118=SUM($AK118:BI118),0,IF(SUM($G118:AF118)-SUM($AK118:BI118)&lt;=SUM($G118:AF118)*$E118,SUM($G118:AF118)-SUM($AK118:BI118),ROUND(SUM($G118:AF118)*$E118,2))))))</f>
        <v/>
      </c>
      <c r="BK118" s="167" t="str">
        <f>IF($C118="","",IF(AG$83="","",IF(AG$83="Faza inwest.",0,IF($C118=SUM($AK118:BJ118),0,IF(SUM($G118:AG118)-SUM($AK118:BJ118)&lt;=SUM($G118:AG118)*$E118,SUM($G118:AG118)-SUM($AK118:BJ118),ROUND(SUM($G118:AG118)*$E118,2))))))</f>
        <v/>
      </c>
      <c r="BL118" s="167" t="str">
        <f>IF($C118="","",IF(AH$83="","",IF(AH$83="Faza inwest.",0,IF($C118=SUM($AK118:BK118),0,IF(SUM($G118:AH118)-SUM($AK118:BK118)&lt;=SUM($G118:AH118)*$E118,SUM($G118:AH118)-SUM($AK118:BK118),ROUND(SUM($G118:AH118)*$E118,2))))))</f>
        <v/>
      </c>
      <c r="BM118" s="167" t="str">
        <f>IF($C118="","",IF(AI$83="","",IF(AI$83="Faza inwest.",0,IF($C118=SUM($AK118:BL118),0,IF(SUM($G118:AI118)-SUM($AK118:BL118)&lt;=SUM($G118:AI118)*$E118,SUM($G118:AI118)-SUM($AK118:BL118),ROUND(SUM($G118:AI118)*$E118,2))))))</f>
        <v/>
      </c>
      <c r="BN118" s="167" t="str">
        <f>IF($C118="","",IF(AJ$83="","",IF(AJ$83="Faza inwest.",0,IF($C118=SUM($AK118:BM118),0,IF(SUM($G118:AJ118)-SUM($AK118:BM118)&lt;=SUM($G118:AJ118)*$E118,SUM($G118:AJ118)-SUM($AK118:BM118),ROUND(SUM($G118:AJ118)*$E118,2))))))</f>
        <v/>
      </c>
    </row>
    <row r="119" spans="1:66" s="62" customFormat="1">
      <c r="A119" s="84" t="str">
        <f>IF(Dane!C96="","",Dane!C96)</f>
        <v/>
      </c>
      <c r="B119" s="175" t="str">
        <f>IF(Dane!D96="","",Dane!D96)</f>
        <v/>
      </c>
      <c r="C119" s="175" t="str">
        <f>IF(Dane!E96="","",Dane!E96)</f>
        <v/>
      </c>
      <c r="D119" s="246" t="str">
        <f>IF(Dane!F96="","",Dane!F96)</f>
        <v/>
      </c>
      <c r="E119" s="398" t="str">
        <f>IF(Dane!G96="","",Dane!G96)</f>
        <v/>
      </c>
      <c r="F119" s="166" t="str">
        <f>IF(Dane!H96="","",Dane!H96)</f>
        <v/>
      </c>
      <c r="G119" s="167" t="str">
        <f>IF(Dane!I96="","",Dane!I96)</f>
        <v/>
      </c>
      <c r="H119" s="167" t="str">
        <f>IF(Dane!J96="","",Dane!J96)</f>
        <v/>
      </c>
      <c r="I119" s="167" t="str">
        <f>IF(Dane!K96="","",Dane!K96)</f>
        <v/>
      </c>
      <c r="J119" s="167" t="str">
        <f>IF(Dane!L96="","",Dane!L96)</f>
        <v/>
      </c>
      <c r="K119" s="167" t="str">
        <f>IF(Dane!M96="","",Dane!M96)</f>
        <v/>
      </c>
      <c r="L119" s="167" t="str">
        <f>IF(Dane!N96="","",Dane!N96)</f>
        <v/>
      </c>
      <c r="M119" s="167" t="str">
        <f>IF(Dane!O96="","",Dane!O96)</f>
        <v/>
      </c>
      <c r="N119" s="167" t="str">
        <f>IF(Dane!P96="","",Dane!P96)</f>
        <v/>
      </c>
      <c r="O119" s="167" t="str">
        <f>IF(Dane!Q96="","",Dane!Q96)</f>
        <v/>
      </c>
      <c r="P119" s="167" t="str">
        <f>IF(Dane!R96="","",Dane!R96)</f>
        <v/>
      </c>
      <c r="Q119" s="167" t="str">
        <f>IF(Dane!S96="","",Dane!S96)</f>
        <v/>
      </c>
      <c r="R119" s="167" t="str">
        <f>IF(Dane!T96="","",Dane!T96)</f>
        <v/>
      </c>
      <c r="S119" s="167" t="str">
        <f>IF(Dane!U96="","",Dane!U96)</f>
        <v/>
      </c>
      <c r="T119" s="167" t="str">
        <f>IF(Dane!V96="","",Dane!V96)</f>
        <v/>
      </c>
      <c r="U119" s="167" t="str">
        <f>IF(Dane!W96="","",Dane!W96)</f>
        <v/>
      </c>
      <c r="V119" s="167" t="str">
        <f>IF(Dane!X96="","",Dane!X96)</f>
        <v/>
      </c>
      <c r="W119" s="167" t="str">
        <f>IF(Dane!Y96="","",Dane!Y96)</f>
        <v/>
      </c>
      <c r="X119" s="167" t="str">
        <f>IF(Dane!Z96="","",Dane!Z96)</f>
        <v/>
      </c>
      <c r="Y119" s="167" t="str">
        <f>IF(Dane!AA96="","",Dane!AA96)</f>
        <v/>
      </c>
      <c r="Z119" s="167" t="str">
        <f>IF(Dane!AB96="","",Dane!AB96)</f>
        <v/>
      </c>
      <c r="AA119" s="167" t="str">
        <f>IF(Dane!AC96="","",Dane!AC96)</f>
        <v/>
      </c>
      <c r="AB119" s="167" t="str">
        <f>IF(Dane!AD96="","",Dane!AD96)</f>
        <v/>
      </c>
      <c r="AC119" s="167" t="str">
        <f>IF(Dane!AE96="","",Dane!AE96)</f>
        <v/>
      </c>
      <c r="AD119" s="167" t="str">
        <f>IF(Dane!AF96="","",Dane!AF96)</f>
        <v/>
      </c>
      <c r="AE119" s="167" t="str">
        <f>IF(Dane!AG96="","",Dane!AG96)</f>
        <v/>
      </c>
      <c r="AF119" s="167" t="str">
        <f>IF(Dane!AH96="","",Dane!AH96)</f>
        <v/>
      </c>
      <c r="AG119" s="167" t="str">
        <f>IF(Dane!AI96="","",Dane!AI96)</f>
        <v/>
      </c>
      <c r="AH119" s="167" t="str">
        <f>IF(Dane!AJ96="","",Dane!AJ96)</f>
        <v/>
      </c>
      <c r="AI119" s="167" t="str">
        <f>IF(Dane!AK96="","",Dane!AK96)</f>
        <v/>
      </c>
      <c r="AJ119" s="167" t="str">
        <f>IF(Dane!AL96="","",Dane!AL96)</f>
        <v/>
      </c>
      <c r="AK119" s="167" t="str">
        <f>IF($C119="","",IF(H$83="","",IF(G$83="Faza inwest.",0,ROUND(SUM($G119:G119)*$E119,2))))</f>
        <v/>
      </c>
      <c r="AL119" s="167" t="str">
        <f>IF($C119="","",IF(H$83="","",IF(H$83="Faza inwest.",0,IF($C119=SUM($AK119:AK119),0,IF(SUM($G119:H119)-SUM($AK119:AK119)&lt;=SUM($G119:H119)*$E119,SUM($G119:H119)-SUM($AK119:AK119),ROUND(SUM($G119:H119)*$E119,2))))))</f>
        <v/>
      </c>
      <c r="AM119" s="167" t="str">
        <f>IF($C119="","",IF(I$83="","",IF(I$83="Faza inwest.",0,IF($C119=SUM($AK119:AL119),0,IF(SUM($G119:I119)-SUM($AK119:AL119)&lt;=SUM($G119:I119)*$E119,SUM($G119:I119)-SUM($AK119:AL119),ROUND(SUM($G119:I119)*$E119,2))))))</f>
        <v/>
      </c>
      <c r="AN119" s="167" t="str">
        <f>IF($C119="","",IF(J$83="","",IF(J$83="Faza inwest.",0,IF($C119=SUM($AK119:AM119),0,IF(SUM($G119:J119)-SUM($AK119:AM119)&lt;=SUM($G119:J119)*$E119,SUM($G119:J119)-SUM($AK119:AM119),ROUND(SUM($G119:J119)*$E119,2))))))</f>
        <v/>
      </c>
      <c r="AO119" s="167" t="str">
        <f>IF($C119="","",IF(K$83="","",IF(K$83="Faza inwest.",0,IF($C119=SUM($AK119:AN119),0,IF(SUM($G119:K119)-SUM($AK119:AN119)&lt;=SUM($G119:K119)*$E119,SUM($G119:K119)-SUM($AK119:AN119),ROUND(SUM($G119:K119)*$E119,2))))))</f>
        <v/>
      </c>
      <c r="AP119" s="167" t="str">
        <f>IF($C119="","",IF(L$83="","",IF(L$83="Faza inwest.",0,IF($C119=SUM($AK119:AO119),0,IF(SUM($G119:L119)-SUM($AK119:AO119)&lt;=SUM($G119:L119)*$E119,SUM($G119:L119)-SUM($AK119:AO119),ROUND(SUM($G119:L119)*$E119,2))))))</f>
        <v/>
      </c>
      <c r="AQ119" s="167" t="str">
        <f>IF($C119="","",IF(M$83="","",IF(M$83="Faza inwest.",0,IF($C119=SUM($AK119:AP119),0,IF(SUM($G119:M119)-SUM($AK119:AP119)&lt;=SUM($G119:M119)*$E119,SUM($G119:M119)-SUM($AK119:AP119),ROUND(SUM($G119:M119)*$E119,2))))))</f>
        <v/>
      </c>
      <c r="AR119" s="167" t="str">
        <f>IF($C119="","",IF(N$83="","",IF(N$83="Faza inwest.",0,IF($C119=SUM($AK119:AQ119),0,IF(SUM($G119:N119)-SUM($AK119:AQ119)&lt;=SUM($G119:N119)*$E119,SUM($G119:N119)-SUM($AK119:AQ119),ROUND(SUM($G119:N119)*$E119,2))))))</f>
        <v/>
      </c>
      <c r="AS119" s="167" t="str">
        <f>IF($C119="","",IF(O$83="","",IF(O$83="Faza inwest.",0,IF($C119=SUM($AK119:AR119),0,IF(SUM($G119:O119)-SUM($AK119:AR119)&lt;=SUM($G119:O119)*$E119,SUM($G119:O119)-SUM($AK119:AR119),ROUND(SUM($G119:O119)*$E119,2))))))</f>
        <v/>
      </c>
      <c r="AT119" s="167" t="str">
        <f>IF($C119="","",IF(P$83="","",IF(P$83="Faza inwest.",0,IF($C119=SUM($AK119:AS119),0,IF(SUM($G119:P119)-SUM($AK119:AS119)&lt;=SUM($G119:P119)*$E119,SUM($G119:P119)-SUM($AK119:AS119),ROUND(SUM($G119:P119)*$E119,2))))))</f>
        <v/>
      </c>
      <c r="AU119" s="167" t="str">
        <f>IF($C119="","",IF(Q$83="","",IF(Q$83="Faza inwest.",0,IF($C119=SUM($AK119:AT119),0,IF(SUM($G119:Q119)-SUM($AK119:AT119)&lt;=SUM($G119:Q119)*$E119,SUM($G119:Q119)-SUM($AK119:AT119),ROUND(SUM($G119:Q119)*$E119,2))))))</f>
        <v/>
      </c>
      <c r="AV119" s="167" t="str">
        <f>IF($C119="","",IF(R$83="","",IF(R$83="Faza inwest.",0,IF($C119=SUM($AK119:AU119),0,IF(SUM($G119:R119)-SUM($AK119:AU119)&lt;=SUM($G119:R119)*$E119,SUM($G119:R119)-SUM($AK119:AU119),ROUND(SUM($G119:R119)*$E119,2))))))</f>
        <v/>
      </c>
      <c r="AW119" s="167" t="str">
        <f>IF($C119="","",IF(S$83="","",IF(S$83="Faza inwest.",0,IF($C119=SUM($AK119:AV119),0,IF(SUM($G119:S119)-SUM($AK119:AV119)&lt;=SUM($G119:S119)*$E119,SUM($G119:S119)-SUM($AK119:AV119),ROUND(SUM($G119:S119)*$E119,2))))))</f>
        <v/>
      </c>
      <c r="AX119" s="167" t="str">
        <f>IF($C119="","",IF(T$83="","",IF(T$83="Faza inwest.",0,IF($C119=SUM($AK119:AW119),0,IF(SUM($G119:T119)-SUM($AK119:AW119)&lt;=SUM($G119:T119)*$E119,SUM($G119:T119)-SUM($AK119:AW119),ROUND(SUM($G119:T119)*$E119,2))))))</f>
        <v/>
      </c>
      <c r="AY119" s="167" t="str">
        <f>IF($C119="","",IF(U$83="","",IF(U$83="Faza inwest.",0,IF($C119=SUM($AK119:AX119),0,IF(SUM($G119:U119)-SUM($AK119:AX119)&lt;=SUM($G119:U119)*$E119,SUM($G119:U119)-SUM($AK119:AX119),ROUND(SUM($G119:U119)*$E119,2))))))</f>
        <v/>
      </c>
      <c r="AZ119" s="167" t="str">
        <f>IF($C119="","",IF(V$83="","",IF(V$83="Faza inwest.",0,IF($C119=SUM($AK119:AY119),0,IF(SUM($G119:V119)-SUM($AK119:AY119)&lt;=SUM($G119:V119)*$E119,SUM($G119:V119)-SUM($AK119:AY119),ROUND(SUM($G119:V119)*$E119,2))))))</f>
        <v/>
      </c>
      <c r="BA119" s="167" t="str">
        <f>IF($C119="","",IF(W$83="","",IF(W$83="Faza inwest.",0,IF($C119=SUM($AK119:AZ119),0,IF(SUM($G119:W119)-SUM($AK119:AZ119)&lt;=SUM($G119:W119)*$E119,SUM($G119:W119)-SUM($AK119:AZ119),ROUND(SUM($G119:W119)*$E119,2))))))</f>
        <v/>
      </c>
      <c r="BB119" s="167" t="str">
        <f>IF($C119="","",IF(X$83="","",IF(X$83="Faza inwest.",0,IF($C119=SUM($AK119:BA119),0,IF(SUM($G119:X119)-SUM($AK119:BA119)&lt;=SUM($G119:X119)*$E119,SUM($G119:X119)-SUM($AK119:BA119),ROUND(SUM($G119:X119)*$E119,2))))))</f>
        <v/>
      </c>
      <c r="BC119" s="167" t="str">
        <f>IF($C119="","",IF(Y$83="","",IF(Y$83="Faza inwest.",0,IF($C119=SUM($AK119:BB119),0,IF(SUM($G119:Y119)-SUM($AK119:BB119)&lt;=SUM($G119:Y119)*$E119,SUM($G119:Y119)-SUM($AK119:BB119),ROUND(SUM($G119:Y119)*$E119,2))))))</f>
        <v/>
      </c>
      <c r="BD119" s="167" t="str">
        <f>IF($C119="","",IF(Z$83="","",IF(Z$83="Faza inwest.",0,IF($C119=SUM($AK119:BC119),0,IF(SUM($G119:Z119)-SUM($AK119:BC119)&lt;=SUM($G119:Z119)*$E119,SUM($G119:Z119)-SUM($AK119:BC119),ROUND(SUM($G119:Z119)*$E119,2))))))</f>
        <v/>
      </c>
      <c r="BE119" s="167" t="str">
        <f>IF($C119="","",IF(AA$83="","",IF(AA$83="Faza inwest.",0,IF($C119=SUM($AK119:BD119),0,IF(SUM($G119:AA119)-SUM($AK119:BD119)&lt;=SUM($G119:AA119)*$E119,SUM($G119:AA119)-SUM($AK119:BD119),ROUND(SUM($G119:AA119)*$E119,2))))))</f>
        <v/>
      </c>
      <c r="BF119" s="167" t="str">
        <f>IF($C119="","",IF(AB$83="","",IF(AB$83="Faza inwest.",0,IF($C119=SUM($AK119:BE119),0,IF(SUM($G119:AB119)-SUM($AK119:BE119)&lt;=SUM($G119:AB119)*$E119,SUM($G119:AB119)-SUM($AK119:BE119),ROUND(SUM($G119:AB119)*$E119,2))))))</f>
        <v/>
      </c>
      <c r="BG119" s="167" t="str">
        <f>IF($C119="","",IF(AC$83="","",IF(AC$83="Faza inwest.",0,IF($C119=SUM($AK119:BF119),0,IF(SUM($G119:AC119)-SUM($AK119:BF119)&lt;=SUM($G119:AC119)*$E119,SUM($G119:AC119)-SUM($AK119:BF119),ROUND(SUM($G119:AC119)*$E119,2))))))</f>
        <v/>
      </c>
      <c r="BH119" s="167" t="str">
        <f>IF($C119="","",IF(AD$83="","",IF(AD$83="Faza inwest.",0,IF($C119=SUM($AK119:BG119),0,IF(SUM($G119:AD119)-SUM($AK119:BG119)&lt;=SUM($G119:AD119)*$E119,SUM($G119:AD119)-SUM($AK119:BG119),ROUND(SUM($G119:AD119)*$E119,2))))))</f>
        <v/>
      </c>
      <c r="BI119" s="167" t="str">
        <f>IF($C119="","",IF(AE$83="","",IF(AE$83="Faza inwest.",0,IF($C119=SUM($AK119:BH119),0,IF(SUM($G119:AE119)-SUM($AK119:BH119)&lt;=SUM($G119:AE119)*$E119,SUM($G119:AE119)-SUM($AK119:BH119),ROUND(SUM($G119:AE119)*$E119,2))))))</f>
        <v/>
      </c>
      <c r="BJ119" s="167" t="str">
        <f>IF($C119="","",IF(AF$83="","",IF(AF$83="Faza inwest.",0,IF($C119=SUM($AK119:BI119),0,IF(SUM($G119:AF119)-SUM($AK119:BI119)&lt;=SUM($G119:AF119)*$E119,SUM($G119:AF119)-SUM($AK119:BI119),ROUND(SUM($G119:AF119)*$E119,2))))))</f>
        <v/>
      </c>
      <c r="BK119" s="167" t="str">
        <f>IF($C119="","",IF(AG$83="","",IF(AG$83="Faza inwest.",0,IF($C119=SUM($AK119:BJ119),0,IF(SUM($G119:AG119)-SUM($AK119:BJ119)&lt;=SUM($G119:AG119)*$E119,SUM($G119:AG119)-SUM($AK119:BJ119),ROUND(SUM($G119:AG119)*$E119,2))))))</f>
        <v/>
      </c>
      <c r="BL119" s="167" t="str">
        <f>IF($C119="","",IF(AH$83="","",IF(AH$83="Faza inwest.",0,IF($C119=SUM($AK119:BK119),0,IF(SUM($G119:AH119)-SUM($AK119:BK119)&lt;=SUM($G119:AH119)*$E119,SUM($G119:AH119)-SUM($AK119:BK119),ROUND(SUM($G119:AH119)*$E119,2))))))</f>
        <v/>
      </c>
      <c r="BM119" s="167" t="str">
        <f>IF($C119="","",IF(AI$83="","",IF(AI$83="Faza inwest.",0,IF($C119=SUM($AK119:BL119),0,IF(SUM($G119:AI119)-SUM($AK119:BL119)&lt;=SUM($G119:AI119)*$E119,SUM($G119:AI119)-SUM($AK119:BL119),ROUND(SUM($G119:AI119)*$E119,2))))))</f>
        <v/>
      </c>
      <c r="BN119" s="167" t="str">
        <f>IF($C119="","",IF(AJ$83="","",IF(AJ$83="Faza inwest.",0,IF($C119=SUM($AK119:BM119),0,IF(SUM($G119:AJ119)-SUM($AK119:BM119)&lt;=SUM($G119:AJ119)*$E119,SUM($G119:AJ119)-SUM($AK119:BM119),ROUND(SUM($G119:AJ119)*$E119,2))))))</f>
        <v/>
      </c>
    </row>
    <row r="120" spans="1:66" s="62" customFormat="1">
      <c r="A120" s="84" t="str">
        <f>IF(Dane!C97="","",Dane!C97)</f>
        <v/>
      </c>
      <c r="B120" s="175" t="str">
        <f>IF(Dane!D97="","",Dane!D97)</f>
        <v/>
      </c>
      <c r="C120" s="175" t="str">
        <f>IF(Dane!E97="","",Dane!E97)</f>
        <v/>
      </c>
      <c r="D120" s="246" t="str">
        <f>IF(Dane!F97="","",Dane!F97)</f>
        <v/>
      </c>
      <c r="E120" s="398" t="str">
        <f>IF(Dane!G97="","",Dane!G97)</f>
        <v/>
      </c>
      <c r="F120" s="166" t="str">
        <f>IF(Dane!H97="","",Dane!H97)</f>
        <v/>
      </c>
      <c r="G120" s="167" t="str">
        <f>IF(Dane!I97="","",Dane!I97)</f>
        <v/>
      </c>
      <c r="H120" s="167" t="str">
        <f>IF(Dane!J97="","",Dane!J97)</f>
        <v/>
      </c>
      <c r="I120" s="167" t="str">
        <f>IF(Dane!K97="","",Dane!K97)</f>
        <v/>
      </c>
      <c r="J120" s="167" t="str">
        <f>IF(Dane!L97="","",Dane!L97)</f>
        <v/>
      </c>
      <c r="K120" s="167" t="str">
        <f>IF(Dane!M97="","",Dane!M97)</f>
        <v/>
      </c>
      <c r="L120" s="167" t="str">
        <f>IF(Dane!N97="","",Dane!N97)</f>
        <v/>
      </c>
      <c r="M120" s="167" t="str">
        <f>IF(Dane!O97="","",Dane!O97)</f>
        <v/>
      </c>
      <c r="N120" s="167" t="str">
        <f>IF(Dane!P97="","",Dane!P97)</f>
        <v/>
      </c>
      <c r="O120" s="167" t="str">
        <f>IF(Dane!Q97="","",Dane!Q97)</f>
        <v/>
      </c>
      <c r="P120" s="167" t="str">
        <f>IF(Dane!R97="","",Dane!R97)</f>
        <v/>
      </c>
      <c r="Q120" s="167" t="str">
        <f>IF(Dane!S97="","",Dane!S97)</f>
        <v/>
      </c>
      <c r="R120" s="167" t="str">
        <f>IF(Dane!T97="","",Dane!T97)</f>
        <v/>
      </c>
      <c r="S120" s="167" t="str">
        <f>IF(Dane!U97="","",Dane!U97)</f>
        <v/>
      </c>
      <c r="T120" s="167" t="str">
        <f>IF(Dane!V97="","",Dane!V97)</f>
        <v/>
      </c>
      <c r="U120" s="167" t="str">
        <f>IF(Dane!W97="","",Dane!W97)</f>
        <v/>
      </c>
      <c r="V120" s="167" t="str">
        <f>IF(Dane!X97="","",Dane!X97)</f>
        <v/>
      </c>
      <c r="W120" s="167" t="str">
        <f>IF(Dane!Y97="","",Dane!Y97)</f>
        <v/>
      </c>
      <c r="X120" s="167" t="str">
        <f>IF(Dane!Z97="","",Dane!Z97)</f>
        <v/>
      </c>
      <c r="Y120" s="167" t="str">
        <f>IF(Dane!AA97="","",Dane!AA97)</f>
        <v/>
      </c>
      <c r="Z120" s="167" t="str">
        <f>IF(Dane!AB97="","",Dane!AB97)</f>
        <v/>
      </c>
      <c r="AA120" s="167" t="str">
        <f>IF(Dane!AC97="","",Dane!AC97)</f>
        <v/>
      </c>
      <c r="AB120" s="167" t="str">
        <f>IF(Dane!AD97="","",Dane!AD97)</f>
        <v/>
      </c>
      <c r="AC120" s="167" t="str">
        <f>IF(Dane!AE97="","",Dane!AE97)</f>
        <v/>
      </c>
      <c r="AD120" s="167" t="str">
        <f>IF(Dane!AF97="","",Dane!AF97)</f>
        <v/>
      </c>
      <c r="AE120" s="167" t="str">
        <f>IF(Dane!AG97="","",Dane!AG97)</f>
        <v/>
      </c>
      <c r="AF120" s="167" t="str">
        <f>IF(Dane!AH97="","",Dane!AH97)</f>
        <v/>
      </c>
      <c r="AG120" s="167" t="str">
        <f>IF(Dane!AI97="","",Dane!AI97)</f>
        <v/>
      </c>
      <c r="AH120" s="167" t="str">
        <f>IF(Dane!AJ97="","",Dane!AJ97)</f>
        <v/>
      </c>
      <c r="AI120" s="167" t="str">
        <f>IF(Dane!AK97="","",Dane!AK97)</f>
        <v/>
      </c>
      <c r="AJ120" s="167" t="str">
        <f>IF(Dane!AL97="","",Dane!AL97)</f>
        <v/>
      </c>
      <c r="AK120" s="167" t="str">
        <f>IF($C120="","",IF(H$83="","",IF(G$83="Faza inwest.",0,ROUND(SUM($G120:G120)*$E120,2))))</f>
        <v/>
      </c>
      <c r="AL120" s="167" t="str">
        <f>IF($C120="","",IF(H$83="","",IF(H$83="Faza inwest.",0,IF($C120=SUM($AK120:AK120),0,IF(SUM($G120:H120)-SUM($AK120:AK120)&lt;=SUM($G120:H120)*$E120,SUM($G120:H120)-SUM($AK120:AK120),ROUND(SUM($G120:H120)*$E120,2))))))</f>
        <v/>
      </c>
      <c r="AM120" s="167" t="str">
        <f>IF($C120="","",IF(I$83="","",IF(I$83="Faza inwest.",0,IF($C120=SUM($AK120:AL120),0,IF(SUM($G120:I120)-SUM($AK120:AL120)&lt;=SUM($G120:I120)*$E120,SUM($G120:I120)-SUM($AK120:AL120),ROUND(SUM($G120:I120)*$E120,2))))))</f>
        <v/>
      </c>
      <c r="AN120" s="167" t="str">
        <f>IF($C120="","",IF(J$83="","",IF(J$83="Faza inwest.",0,IF($C120=SUM($AK120:AM120),0,IF(SUM($G120:J120)-SUM($AK120:AM120)&lt;=SUM($G120:J120)*$E120,SUM($G120:J120)-SUM($AK120:AM120),ROUND(SUM($G120:J120)*$E120,2))))))</f>
        <v/>
      </c>
      <c r="AO120" s="167" t="str">
        <f>IF($C120="","",IF(K$83="","",IF(K$83="Faza inwest.",0,IF($C120=SUM($AK120:AN120),0,IF(SUM($G120:K120)-SUM($AK120:AN120)&lt;=SUM($G120:K120)*$E120,SUM($G120:K120)-SUM($AK120:AN120),ROUND(SUM($G120:K120)*$E120,2))))))</f>
        <v/>
      </c>
      <c r="AP120" s="167" t="str">
        <f>IF($C120="","",IF(L$83="","",IF(L$83="Faza inwest.",0,IF($C120=SUM($AK120:AO120),0,IF(SUM($G120:L120)-SUM($AK120:AO120)&lt;=SUM($G120:L120)*$E120,SUM($G120:L120)-SUM($AK120:AO120),ROUND(SUM($G120:L120)*$E120,2))))))</f>
        <v/>
      </c>
      <c r="AQ120" s="167" t="str">
        <f>IF($C120="","",IF(M$83="","",IF(M$83="Faza inwest.",0,IF($C120=SUM($AK120:AP120),0,IF(SUM($G120:M120)-SUM($AK120:AP120)&lt;=SUM($G120:M120)*$E120,SUM($G120:M120)-SUM($AK120:AP120),ROUND(SUM($G120:M120)*$E120,2))))))</f>
        <v/>
      </c>
      <c r="AR120" s="167" t="str">
        <f>IF($C120="","",IF(N$83="","",IF(N$83="Faza inwest.",0,IF($C120=SUM($AK120:AQ120),0,IF(SUM($G120:N120)-SUM($AK120:AQ120)&lt;=SUM($G120:N120)*$E120,SUM($G120:N120)-SUM($AK120:AQ120),ROUND(SUM($G120:N120)*$E120,2))))))</f>
        <v/>
      </c>
      <c r="AS120" s="167" t="str">
        <f>IF($C120="","",IF(O$83="","",IF(O$83="Faza inwest.",0,IF($C120=SUM($AK120:AR120),0,IF(SUM($G120:O120)-SUM($AK120:AR120)&lt;=SUM($G120:O120)*$E120,SUM($G120:O120)-SUM($AK120:AR120),ROUND(SUM($G120:O120)*$E120,2))))))</f>
        <v/>
      </c>
      <c r="AT120" s="167" t="str">
        <f>IF($C120="","",IF(P$83="","",IF(P$83="Faza inwest.",0,IF($C120=SUM($AK120:AS120),0,IF(SUM($G120:P120)-SUM($AK120:AS120)&lt;=SUM($G120:P120)*$E120,SUM($G120:P120)-SUM($AK120:AS120),ROUND(SUM($G120:P120)*$E120,2))))))</f>
        <v/>
      </c>
      <c r="AU120" s="167" t="str">
        <f>IF($C120="","",IF(Q$83="","",IF(Q$83="Faza inwest.",0,IF($C120=SUM($AK120:AT120),0,IF(SUM($G120:Q120)-SUM($AK120:AT120)&lt;=SUM($G120:Q120)*$E120,SUM($G120:Q120)-SUM($AK120:AT120),ROUND(SUM($G120:Q120)*$E120,2))))))</f>
        <v/>
      </c>
      <c r="AV120" s="167" t="str">
        <f>IF($C120="","",IF(R$83="","",IF(R$83="Faza inwest.",0,IF($C120=SUM($AK120:AU120),0,IF(SUM($G120:R120)-SUM($AK120:AU120)&lt;=SUM($G120:R120)*$E120,SUM($G120:R120)-SUM($AK120:AU120),ROUND(SUM($G120:R120)*$E120,2))))))</f>
        <v/>
      </c>
      <c r="AW120" s="167" t="str">
        <f>IF($C120="","",IF(S$83="","",IF(S$83="Faza inwest.",0,IF($C120=SUM($AK120:AV120),0,IF(SUM($G120:S120)-SUM($AK120:AV120)&lt;=SUM($G120:S120)*$E120,SUM($G120:S120)-SUM($AK120:AV120),ROUND(SUM($G120:S120)*$E120,2))))))</f>
        <v/>
      </c>
      <c r="AX120" s="167" t="str">
        <f>IF($C120="","",IF(T$83="","",IF(T$83="Faza inwest.",0,IF($C120=SUM($AK120:AW120),0,IF(SUM($G120:T120)-SUM($AK120:AW120)&lt;=SUM($G120:T120)*$E120,SUM($G120:T120)-SUM($AK120:AW120),ROUND(SUM($G120:T120)*$E120,2))))))</f>
        <v/>
      </c>
      <c r="AY120" s="167" t="str">
        <f>IF($C120="","",IF(U$83="","",IF(U$83="Faza inwest.",0,IF($C120=SUM($AK120:AX120),0,IF(SUM($G120:U120)-SUM($AK120:AX120)&lt;=SUM($G120:U120)*$E120,SUM($G120:U120)-SUM($AK120:AX120),ROUND(SUM($G120:U120)*$E120,2))))))</f>
        <v/>
      </c>
      <c r="AZ120" s="167" t="str">
        <f>IF($C120="","",IF(V$83="","",IF(V$83="Faza inwest.",0,IF($C120=SUM($AK120:AY120),0,IF(SUM($G120:V120)-SUM($AK120:AY120)&lt;=SUM($G120:V120)*$E120,SUM($G120:V120)-SUM($AK120:AY120),ROUND(SUM($G120:V120)*$E120,2))))))</f>
        <v/>
      </c>
      <c r="BA120" s="167" t="str">
        <f>IF($C120="","",IF(W$83="","",IF(W$83="Faza inwest.",0,IF($C120=SUM($AK120:AZ120),0,IF(SUM($G120:W120)-SUM($AK120:AZ120)&lt;=SUM($G120:W120)*$E120,SUM($G120:W120)-SUM($AK120:AZ120),ROUND(SUM($G120:W120)*$E120,2))))))</f>
        <v/>
      </c>
      <c r="BB120" s="167" t="str">
        <f>IF($C120="","",IF(X$83="","",IF(X$83="Faza inwest.",0,IF($C120=SUM($AK120:BA120),0,IF(SUM($G120:X120)-SUM($AK120:BA120)&lt;=SUM($G120:X120)*$E120,SUM($G120:X120)-SUM($AK120:BA120),ROUND(SUM($G120:X120)*$E120,2))))))</f>
        <v/>
      </c>
      <c r="BC120" s="167" t="str">
        <f>IF($C120="","",IF(Y$83="","",IF(Y$83="Faza inwest.",0,IF($C120=SUM($AK120:BB120),0,IF(SUM($G120:Y120)-SUM($AK120:BB120)&lt;=SUM($G120:Y120)*$E120,SUM($G120:Y120)-SUM($AK120:BB120),ROUND(SUM($G120:Y120)*$E120,2))))))</f>
        <v/>
      </c>
      <c r="BD120" s="167" t="str">
        <f>IF($C120="","",IF(Z$83="","",IF(Z$83="Faza inwest.",0,IF($C120=SUM($AK120:BC120),0,IF(SUM($G120:Z120)-SUM($AK120:BC120)&lt;=SUM($G120:Z120)*$E120,SUM($G120:Z120)-SUM($AK120:BC120),ROUND(SUM($G120:Z120)*$E120,2))))))</f>
        <v/>
      </c>
      <c r="BE120" s="167" t="str">
        <f>IF($C120="","",IF(AA$83="","",IF(AA$83="Faza inwest.",0,IF($C120=SUM($AK120:BD120),0,IF(SUM($G120:AA120)-SUM($AK120:BD120)&lt;=SUM($G120:AA120)*$E120,SUM($G120:AA120)-SUM($AK120:BD120),ROUND(SUM($G120:AA120)*$E120,2))))))</f>
        <v/>
      </c>
      <c r="BF120" s="167" t="str">
        <f>IF($C120="","",IF(AB$83="","",IF(AB$83="Faza inwest.",0,IF($C120=SUM($AK120:BE120),0,IF(SUM($G120:AB120)-SUM($AK120:BE120)&lt;=SUM($G120:AB120)*$E120,SUM($G120:AB120)-SUM($AK120:BE120),ROUND(SUM($G120:AB120)*$E120,2))))))</f>
        <v/>
      </c>
      <c r="BG120" s="167" t="str">
        <f>IF($C120="","",IF(AC$83="","",IF(AC$83="Faza inwest.",0,IF($C120=SUM($AK120:BF120),0,IF(SUM($G120:AC120)-SUM($AK120:BF120)&lt;=SUM($G120:AC120)*$E120,SUM($G120:AC120)-SUM($AK120:BF120),ROUND(SUM($G120:AC120)*$E120,2))))))</f>
        <v/>
      </c>
      <c r="BH120" s="167" t="str">
        <f>IF($C120="","",IF(AD$83="","",IF(AD$83="Faza inwest.",0,IF($C120=SUM($AK120:BG120),0,IF(SUM($G120:AD120)-SUM($AK120:BG120)&lt;=SUM($G120:AD120)*$E120,SUM($G120:AD120)-SUM($AK120:BG120),ROUND(SUM($G120:AD120)*$E120,2))))))</f>
        <v/>
      </c>
      <c r="BI120" s="167" t="str">
        <f>IF($C120="","",IF(AE$83="","",IF(AE$83="Faza inwest.",0,IF($C120=SUM($AK120:BH120),0,IF(SUM($G120:AE120)-SUM($AK120:BH120)&lt;=SUM($G120:AE120)*$E120,SUM($G120:AE120)-SUM($AK120:BH120),ROUND(SUM($G120:AE120)*$E120,2))))))</f>
        <v/>
      </c>
      <c r="BJ120" s="167" t="str">
        <f>IF($C120="","",IF(AF$83="","",IF(AF$83="Faza inwest.",0,IF($C120=SUM($AK120:BI120),0,IF(SUM($G120:AF120)-SUM($AK120:BI120)&lt;=SUM($G120:AF120)*$E120,SUM($G120:AF120)-SUM($AK120:BI120),ROUND(SUM($G120:AF120)*$E120,2))))))</f>
        <v/>
      </c>
      <c r="BK120" s="167" t="str">
        <f>IF($C120="","",IF(AG$83="","",IF(AG$83="Faza inwest.",0,IF($C120=SUM($AK120:BJ120),0,IF(SUM($G120:AG120)-SUM($AK120:BJ120)&lt;=SUM($G120:AG120)*$E120,SUM($G120:AG120)-SUM($AK120:BJ120),ROUND(SUM($G120:AG120)*$E120,2))))))</f>
        <v/>
      </c>
      <c r="BL120" s="167" t="str">
        <f>IF($C120="","",IF(AH$83="","",IF(AH$83="Faza inwest.",0,IF($C120=SUM($AK120:BK120),0,IF(SUM($G120:AH120)-SUM($AK120:BK120)&lt;=SUM($G120:AH120)*$E120,SUM($G120:AH120)-SUM($AK120:BK120),ROUND(SUM($G120:AH120)*$E120,2))))))</f>
        <v/>
      </c>
      <c r="BM120" s="167" t="str">
        <f>IF($C120="","",IF(AI$83="","",IF(AI$83="Faza inwest.",0,IF($C120=SUM($AK120:BL120),0,IF(SUM($G120:AI120)-SUM($AK120:BL120)&lt;=SUM($G120:AI120)*$E120,SUM($G120:AI120)-SUM($AK120:BL120),ROUND(SUM($G120:AI120)*$E120,2))))))</f>
        <v/>
      </c>
      <c r="BN120" s="167" t="str">
        <f>IF($C120="","",IF(AJ$83="","",IF(AJ$83="Faza inwest.",0,IF($C120=SUM($AK120:BM120),0,IF(SUM($G120:AJ120)-SUM($AK120:BM120)&lt;=SUM($G120:AJ120)*$E120,SUM($G120:AJ120)-SUM($AK120:BM120),ROUND(SUM($G120:AJ120)*$E120,2))))))</f>
        <v/>
      </c>
    </row>
    <row r="121" spans="1:66" s="62" customFormat="1">
      <c r="A121" s="84" t="str">
        <f>IF(Dane!C98="","",Dane!C98)</f>
        <v/>
      </c>
      <c r="B121" s="175" t="str">
        <f>IF(Dane!D98="","",Dane!D98)</f>
        <v/>
      </c>
      <c r="C121" s="175" t="str">
        <f>IF(Dane!E98="","",Dane!E98)</f>
        <v/>
      </c>
      <c r="D121" s="246" t="str">
        <f>IF(Dane!F98="","",Dane!F98)</f>
        <v/>
      </c>
      <c r="E121" s="398" t="str">
        <f>IF(Dane!G98="","",Dane!G98)</f>
        <v/>
      </c>
      <c r="F121" s="166" t="str">
        <f>IF(Dane!H98="","",Dane!H98)</f>
        <v/>
      </c>
      <c r="G121" s="167" t="str">
        <f>IF(Dane!I98="","",Dane!I98)</f>
        <v/>
      </c>
      <c r="H121" s="167" t="str">
        <f>IF(Dane!J98="","",Dane!J98)</f>
        <v/>
      </c>
      <c r="I121" s="167" t="str">
        <f>IF(Dane!K98="","",Dane!K98)</f>
        <v/>
      </c>
      <c r="J121" s="167" t="str">
        <f>IF(Dane!L98="","",Dane!L98)</f>
        <v/>
      </c>
      <c r="K121" s="167" t="str">
        <f>IF(Dane!M98="","",Dane!M98)</f>
        <v/>
      </c>
      <c r="L121" s="167" t="str">
        <f>IF(Dane!N98="","",Dane!N98)</f>
        <v/>
      </c>
      <c r="M121" s="167" t="str">
        <f>IF(Dane!O98="","",Dane!O98)</f>
        <v/>
      </c>
      <c r="N121" s="167" t="str">
        <f>IF(Dane!P98="","",Dane!P98)</f>
        <v/>
      </c>
      <c r="O121" s="167" t="str">
        <f>IF(Dane!Q98="","",Dane!Q98)</f>
        <v/>
      </c>
      <c r="P121" s="167" t="str">
        <f>IF(Dane!R98="","",Dane!R98)</f>
        <v/>
      </c>
      <c r="Q121" s="167" t="str">
        <f>IF(Dane!S98="","",Dane!S98)</f>
        <v/>
      </c>
      <c r="R121" s="167" t="str">
        <f>IF(Dane!T98="","",Dane!T98)</f>
        <v/>
      </c>
      <c r="S121" s="167" t="str">
        <f>IF(Dane!U98="","",Dane!U98)</f>
        <v/>
      </c>
      <c r="T121" s="167" t="str">
        <f>IF(Dane!V98="","",Dane!V98)</f>
        <v/>
      </c>
      <c r="U121" s="167" t="str">
        <f>IF(Dane!W98="","",Dane!W98)</f>
        <v/>
      </c>
      <c r="V121" s="167" t="str">
        <f>IF(Dane!X98="","",Dane!X98)</f>
        <v/>
      </c>
      <c r="W121" s="167" t="str">
        <f>IF(Dane!Y98="","",Dane!Y98)</f>
        <v/>
      </c>
      <c r="X121" s="167" t="str">
        <f>IF(Dane!Z98="","",Dane!Z98)</f>
        <v/>
      </c>
      <c r="Y121" s="167" t="str">
        <f>IF(Dane!AA98="","",Dane!AA98)</f>
        <v/>
      </c>
      <c r="Z121" s="167" t="str">
        <f>IF(Dane!AB98="","",Dane!AB98)</f>
        <v/>
      </c>
      <c r="AA121" s="167" t="str">
        <f>IF(Dane!AC98="","",Dane!AC98)</f>
        <v/>
      </c>
      <c r="AB121" s="167" t="str">
        <f>IF(Dane!AD98="","",Dane!AD98)</f>
        <v/>
      </c>
      <c r="AC121" s="167" t="str">
        <f>IF(Dane!AE98="","",Dane!AE98)</f>
        <v/>
      </c>
      <c r="AD121" s="167" t="str">
        <f>IF(Dane!AF98="","",Dane!AF98)</f>
        <v/>
      </c>
      <c r="AE121" s="167" t="str">
        <f>IF(Dane!AG98="","",Dane!AG98)</f>
        <v/>
      </c>
      <c r="AF121" s="167" t="str">
        <f>IF(Dane!AH98="","",Dane!AH98)</f>
        <v/>
      </c>
      <c r="AG121" s="167" t="str">
        <f>IF(Dane!AI98="","",Dane!AI98)</f>
        <v/>
      </c>
      <c r="AH121" s="167" t="str">
        <f>IF(Dane!AJ98="","",Dane!AJ98)</f>
        <v/>
      </c>
      <c r="AI121" s="167" t="str">
        <f>IF(Dane!AK98="","",Dane!AK98)</f>
        <v/>
      </c>
      <c r="AJ121" s="167" t="str">
        <f>IF(Dane!AL98="","",Dane!AL98)</f>
        <v/>
      </c>
      <c r="AK121" s="167" t="str">
        <f>IF($C121="","",IF(H$83="","",IF(G$83="Faza inwest.",0,ROUND(SUM($G121:G121)*$E121,2))))</f>
        <v/>
      </c>
      <c r="AL121" s="167" t="str">
        <f>IF($C121="","",IF(H$83="","",IF(H$83="Faza inwest.",0,IF($C121=SUM($AK121:AK121),0,IF(SUM($G121:H121)-SUM($AK121:AK121)&lt;=SUM($G121:H121)*$E121,SUM($G121:H121)-SUM($AK121:AK121),ROUND(SUM($G121:H121)*$E121,2))))))</f>
        <v/>
      </c>
      <c r="AM121" s="167" t="str">
        <f>IF($C121="","",IF(I$83="","",IF(I$83="Faza inwest.",0,IF($C121=SUM($AK121:AL121),0,IF(SUM($G121:I121)-SUM($AK121:AL121)&lt;=SUM($G121:I121)*$E121,SUM($G121:I121)-SUM($AK121:AL121),ROUND(SUM($G121:I121)*$E121,2))))))</f>
        <v/>
      </c>
      <c r="AN121" s="167" t="str">
        <f>IF($C121="","",IF(J$83="","",IF(J$83="Faza inwest.",0,IF($C121=SUM($AK121:AM121),0,IF(SUM($G121:J121)-SUM($AK121:AM121)&lt;=SUM($G121:J121)*$E121,SUM($G121:J121)-SUM($AK121:AM121),ROUND(SUM($G121:J121)*$E121,2))))))</f>
        <v/>
      </c>
      <c r="AO121" s="167" t="str">
        <f>IF($C121="","",IF(K$83="","",IF(K$83="Faza inwest.",0,IF($C121=SUM($AK121:AN121),0,IF(SUM($G121:K121)-SUM($AK121:AN121)&lt;=SUM($G121:K121)*$E121,SUM($G121:K121)-SUM($AK121:AN121),ROUND(SUM($G121:K121)*$E121,2))))))</f>
        <v/>
      </c>
      <c r="AP121" s="167" t="str">
        <f>IF($C121="","",IF(L$83="","",IF(L$83="Faza inwest.",0,IF($C121=SUM($AK121:AO121),0,IF(SUM($G121:L121)-SUM($AK121:AO121)&lt;=SUM($G121:L121)*$E121,SUM($G121:L121)-SUM($AK121:AO121),ROUND(SUM($G121:L121)*$E121,2))))))</f>
        <v/>
      </c>
      <c r="AQ121" s="167" t="str">
        <f>IF($C121="","",IF(M$83="","",IF(M$83="Faza inwest.",0,IF($C121=SUM($AK121:AP121),0,IF(SUM($G121:M121)-SUM($AK121:AP121)&lt;=SUM($G121:M121)*$E121,SUM($G121:M121)-SUM($AK121:AP121),ROUND(SUM($G121:M121)*$E121,2))))))</f>
        <v/>
      </c>
      <c r="AR121" s="167" t="str">
        <f>IF($C121="","",IF(N$83="","",IF(N$83="Faza inwest.",0,IF($C121=SUM($AK121:AQ121),0,IF(SUM($G121:N121)-SUM($AK121:AQ121)&lt;=SUM($G121:N121)*$E121,SUM($G121:N121)-SUM($AK121:AQ121),ROUND(SUM($G121:N121)*$E121,2))))))</f>
        <v/>
      </c>
      <c r="AS121" s="167" t="str">
        <f>IF($C121="","",IF(O$83="","",IF(O$83="Faza inwest.",0,IF($C121=SUM($AK121:AR121),0,IF(SUM($G121:O121)-SUM($AK121:AR121)&lt;=SUM($G121:O121)*$E121,SUM($G121:O121)-SUM($AK121:AR121),ROUND(SUM($G121:O121)*$E121,2))))))</f>
        <v/>
      </c>
      <c r="AT121" s="167" t="str">
        <f>IF($C121="","",IF(P$83="","",IF(P$83="Faza inwest.",0,IF($C121=SUM($AK121:AS121),0,IF(SUM($G121:P121)-SUM($AK121:AS121)&lt;=SUM($G121:P121)*$E121,SUM($G121:P121)-SUM($AK121:AS121),ROUND(SUM($G121:P121)*$E121,2))))))</f>
        <v/>
      </c>
      <c r="AU121" s="167" t="str">
        <f>IF($C121="","",IF(Q$83="","",IF(Q$83="Faza inwest.",0,IF($C121=SUM($AK121:AT121),0,IF(SUM($G121:Q121)-SUM($AK121:AT121)&lt;=SUM($G121:Q121)*$E121,SUM($G121:Q121)-SUM($AK121:AT121),ROUND(SUM($G121:Q121)*$E121,2))))))</f>
        <v/>
      </c>
      <c r="AV121" s="167" t="str">
        <f>IF($C121="","",IF(R$83="","",IF(R$83="Faza inwest.",0,IF($C121=SUM($AK121:AU121),0,IF(SUM($G121:R121)-SUM($AK121:AU121)&lt;=SUM($G121:R121)*$E121,SUM($G121:R121)-SUM($AK121:AU121),ROUND(SUM($G121:R121)*$E121,2))))))</f>
        <v/>
      </c>
      <c r="AW121" s="167" t="str">
        <f>IF($C121="","",IF(S$83="","",IF(S$83="Faza inwest.",0,IF($C121=SUM($AK121:AV121),0,IF(SUM($G121:S121)-SUM($AK121:AV121)&lt;=SUM($G121:S121)*$E121,SUM($G121:S121)-SUM($AK121:AV121),ROUND(SUM($G121:S121)*$E121,2))))))</f>
        <v/>
      </c>
      <c r="AX121" s="167" t="str">
        <f>IF($C121="","",IF(T$83="","",IF(T$83="Faza inwest.",0,IF($C121=SUM($AK121:AW121),0,IF(SUM($G121:T121)-SUM($AK121:AW121)&lt;=SUM($G121:T121)*$E121,SUM($G121:T121)-SUM($AK121:AW121),ROUND(SUM($G121:T121)*$E121,2))))))</f>
        <v/>
      </c>
      <c r="AY121" s="167" t="str">
        <f>IF($C121="","",IF(U$83="","",IF(U$83="Faza inwest.",0,IF($C121=SUM($AK121:AX121),0,IF(SUM($G121:U121)-SUM($AK121:AX121)&lt;=SUM($G121:U121)*$E121,SUM($G121:U121)-SUM($AK121:AX121),ROUND(SUM($G121:U121)*$E121,2))))))</f>
        <v/>
      </c>
      <c r="AZ121" s="167" t="str">
        <f>IF($C121="","",IF(V$83="","",IF(V$83="Faza inwest.",0,IF($C121=SUM($AK121:AY121),0,IF(SUM($G121:V121)-SUM($AK121:AY121)&lt;=SUM($G121:V121)*$E121,SUM($G121:V121)-SUM($AK121:AY121),ROUND(SUM($G121:V121)*$E121,2))))))</f>
        <v/>
      </c>
      <c r="BA121" s="167" t="str">
        <f>IF($C121="","",IF(W$83="","",IF(W$83="Faza inwest.",0,IF($C121=SUM($AK121:AZ121),0,IF(SUM($G121:W121)-SUM($AK121:AZ121)&lt;=SUM($G121:W121)*$E121,SUM($G121:W121)-SUM($AK121:AZ121),ROUND(SUM($G121:W121)*$E121,2))))))</f>
        <v/>
      </c>
      <c r="BB121" s="167" t="str">
        <f>IF($C121="","",IF(X$83="","",IF(X$83="Faza inwest.",0,IF($C121=SUM($AK121:BA121),0,IF(SUM($G121:X121)-SUM($AK121:BA121)&lt;=SUM($G121:X121)*$E121,SUM($G121:X121)-SUM($AK121:BA121),ROUND(SUM($G121:X121)*$E121,2))))))</f>
        <v/>
      </c>
      <c r="BC121" s="167" t="str">
        <f>IF($C121="","",IF(Y$83="","",IF(Y$83="Faza inwest.",0,IF($C121=SUM($AK121:BB121),0,IF(SUM($G121:Y121)-SUM($AK121:BB121)&lt;=SUM($G121:Y121)*$E121,SUM($G121:Y121)-SUM($AK121:BB121),ROUND(SUM($G121:Y121)*$E121,2))))))</f>
        <v/>
      </c>
      <c r="BD121" s="167" t="str">
        <f>IF($C121="","",IF(Z$83="","",IF(Z$83="Faza inwest.",0,IF($C121=SUM($AK121:BC121),0,IF(SUM($G121:Z121)-SUM($AK121:BC121)&lt;=SUM($G121:Z121)*$E121,SUM($G121:Z121)-SUM($AK121:BC121),ROUND(SUM($G121:Z121)*$E121,2))))))</f>
        <v/>
      </c>
      <c r="BE121" s="167" t="str">
        <f>IF($C121="","",IF(AA$83="","",IF(AA$83="Faza inwest.",0,IF($C121=SUM($AK121:BD121),0,IF(SUM($G121:AA121)-SUM($AK121:BD121)&lt;=SUM($G121:AA121)*$E121,SUM($G121:AA121)-SUM($AK121:BD121),ROUND(SUM($G121:AA121)*$E121,2))))))</f>
        <v/>
      </c>
      <c r="BF121" s="167" t="str">
        <f>IF($C121="","",IF(AB$83="","",IF(AB$83="Faza inwest.",0,IF($C121=SUM($AK121:BE121),0,IF(SUM($G121:AB121)-SUM($AK121:BE121)&lt;=SUM($G121:AB121)*$E121,SUM($G121:AB121)-SUM($AK121:BE121),ROUND(SUM($G121:AB121)*$E121,2))))))</f>
        <v/>
      </c>
      <c r="BG121" s="167" t="str">
        <f>IF($C121="","",IF(AC$83="","",IF(AC$83="Faza inwest.",0,IF($C121=SUM($AK121:BF121),0,IF(SUM($G121:AC121)-SUM($AK121:BF121)&lt;=SUM($G121:AC121)*$E121,SUM($G121:AC121)-SUM($AK121:BF121),ROUND(SUM($G121:AC121)*$E121,2))))))</f>
        <v/>
      </c>
      <c r="BH121" s="167" t="str">
        <f>IF($C121="","",IF(AD$83="","",IF(AD$83="Faza inwest.",0,IF($C121=SUM($AK121:BG121),0,IF(SUM($G121:AD121)-SUM($AK121:BG121)&lt;=SUM($G121:AD121)*$E121,SUM($G121:AD121)-SUM($AK121:BG121),ROUND(SUM($G121:AD121)*$E121,2))))))</f>
        <v/>
      </c>
      <c r="BI121" s="167" t="str">
        <f>IF($C121="","",IF(AE$83="","",IF(AE$83="Faza inwest.",0,IF($C121=SUM($AK121:BH121),0,IF(SUM($G121:AE121)-SUM($AK121:BH121)&lt;=SUM($G121:AE121)*$E121,SUM($G121:AE121)-SUM($AK121:BH121),ROUND(SUM($G121:AE121)*$E121,2))))))</f>
        <v/>
      </c>
      <c r="BJ121" s="167" t="str">
        <f>IF($C121="","",IF(AF$83="","",IF(AF$83="Faza inwest.",0,IF($C121=SUM($AK121:BI121),0,IF(SUM($G121:AF121)-SUM($AK121:BI121)&lt;=SUM($G121:AF121)*$E121,SUM($G121:AF121)-SUM($AK121:BI121),ROUND(SUM($G121:AF121)*$E121,2))))))</f>
        <v/>
      </c>
      <c r="BK121" s="167" t="str">
        <f>IF($C121="","",IF(AG$83="","",IF(AG$83="Faza inwest.",0,IF($C121=SUM($AK121:BJ121),0,IF(SUM($G121:AG121)-SUM($AK121:BJ121)&lt;=SUM($G121:AG121)*$E121,SUM($G121:AG121)-SUM($AK121:BJ121),ROUND(SUM($G121:AG121)*$E121,2))))))</f>
        <v/>
      </c>
      <c r="BL121" s="167" t="str">
        <f>IF($C121="","",IF(AH$83="","",IF(AH$83="Faza inwest.",0,IF($C121=SUM($AK121:BK121),0,IF(SUM($G121:AH121)-SUM($AK121:BK121)&lt;=SUM($G121:AH121)*$E121,SUM($G121:AH121)-SUM($AK121:BK121),ROUND(SUM($G121:AH121)*$E121,2))))))</f>
        <v/>
      </c>
      <c r="BM121" s="167" t="str">
        <f>IF($C121="","",IF(AI$83="","",IF(AI$83="Faza inwest.",0,IF($C121=SUM($AK121:BL121),0,IF(SUM($G121:AI121)-SUM($AK121:BL121)&lt;=SUM($G121:AI121)*$E121,SUM($G121:AI121)-SUM($AK121:BL121),ROUND(SUM($G121:AI121)*$E121,2))))))</f>
        <v/>
      </c>
      <c r="BN121" s="167" t="str">
        <f>IF($C121="","",IF(AJ$83="","",IF(AJ$83="Faza inwest.",0,IF($C121=SUM($AK121:BM121),0,IF(SUM($G121:AJ121)-SUM($AK121:BM121)&lt;=SUM($G121:AJ121)*$E121,SUM($G121:AJ121)-SUM($AK121:BM121),ROUND(SUM($G121:AJ121)*$E121,2))))))</f>
        <v/>
      </c>
    </row>
    <row r="122" spans="1:66" s="62" customFormat="1">
      <c r="A122" s="84" t="str">
        <f>IF(Dane!C99="","",Dane!C99)</f>
        <v/>
      </c>
      <c r="B122" s="175" t="str">
        <f>IF(Dane!D99="","",Dane!D99)</f>
        <v/>
      </c>
      <c r="C122" s="175" t="str">
        <f>IF(Dane!E99="","",Dane!E99)</f>
        <v/>
      </c>
      <c r="D122" s="246" t="str">
        <f>IF(Dane!F99="","",Dane!F99)</f>
        <v/>
      </c>
      <c r="E122" s="398" t="str">
        <f>IF(Dane!G99="","",Dane!G99)</f>
        <v/>
      </c>
      <c r="F122" s="166" t="str">
        <f>IF(Dane!H99="","",Dane!H99)</f>
        <v/>
      </c>
      <c r="G122" s="167" t="str">
        <f>IF(Dane!I99="","",Dane!I99)</f>
        <v/>
      </c>
      <c r="H122" s="167" t="str">
        <f>IF(Dane!J99="","",Dane!J99)</f>
        <v/>
      </c>
      <c r="I122" s="167" t="str">
        <f>IF(Dane!K99="","",Dane!K99)</f>
        <v/>
      </c>
      <c r="J122" s="167" t="str">
        <f>IF(Dane!L99="","",Dane!L99)</f>
        <v/>
      </c>
      <c r="K122" s="167" t="str">
        <f>IF(Dane!M99="","",Dane!M99)</f>
        <v/>
      </c>
      <c r="L122" s="167" t="str">
        <f>IF(Dane!N99="","",Dane!N99)</f>
        <v/>
      </c>
      <c r="M122" s="167" t="str">
        <f>IF(Dane!O99="","",Dane!O99)</f>
        <v/>
      </c>
      <c r="N122" s="167" t="str">
        <f>IF(Dane!P99="","",Dane!P99)</f>
        <v/>
      </c>
      <c r="O122" s="167" t="str">
        <f>IF(Dane!Q99="","",Dane!Q99)</f>
        <v/>
      </c>
      <c r="P122" s="167" t="str">
        <f>IF(Dane!R99="","",Dane!R99)</f>
        <v/>
      </c>
      <c r="Q122" s="167" t="str">
        <f>IF(Dane!S99="","",Dane!S99)</f>
        <v/>
      </c>
      <c r="R122" s="167" t="str">
        <f>IF(Dane!T99="","",Dane!T99)</f>
        <v/>
      </c>
      <c r="S122" s="167" t="str">
        <f>IF(Dane!U99="","",Dane!U99)</f>
        <v/>
      </c>
      <c r="T122" s="167" t="str">
        <f>IF(Dane!V99="","",Dane!V99)</f>
        <v/>
      </c>
      <c r="U122" s="167" t="str">
        <f>IF(Dane!W99="","",Dane!W99)</f>
        <v/>
      </c>
      <c r="V122" s="167" t="str">
        <f>IF(Dane!X99="","",Dane!X99)</f>
        <v/>
      </c>
      <c r="W122" s="167" t="str">
        <f>IF(Dane!Y99="","",Dane!Y99)</f>
        <v/>
      </c>
      <c r="X122" s="167" t="str">
        <f>IF(Dane!Z99="","",Dane!Z99)</f>
        <v/>
      </c>
      <c r="Y122" s="167" t="str">
        <f>IF(Dane!AA99="","",Dane!AA99)</f>
        <v/>
      </c>
      <c r="Z122" s="167" t="str">
        <f>IF(Dane!AB99="","",Dane!AB99)</f>
        <v/>
      </c>
      <c r="AA122" s="167" t="str">
        <f>IF(Dane!AC99="","",Dane!AC99)</f>
        <v/>
      </c>
      <c r="AB122" s="167" t="str">
        <f>IF(Dane!AD99="","",Dane!AD99)</f>
        <v/>
      </c>
      <c r="AC122" s="167" t="str">
        <f>IF(Dane!AE99="","",Dane!AE99)</f>
        <v/>
      </c>
      <c r="AD122" s="167" t="str">
        <f>IF(Dane!AF99="","",Dane!AF99)</f>
        <v/>
      </c>
      <c r="AE122" s="167" t="str">
        <f>IF(Dane!AG99="","",Dane!AG99)</f>
        <v/>
      </c>
      <c r="AF122" s="167" t="str">
        <f>IF(Dane!AH99="","",Dane!AH99)</f>
        <v/>
      </c>
      <c r="AG122" s="167" t="str">
        <f>IF(Dane!AI99="","",Dane!AI99)</f>
        <v/>
      </c>
      <c r="AH122" s="167" t="str">
        <f>IF(Dane!AJ99="","",Dane!AJ99)</f>
        <v/>
      </c>
      <c r="AI122" s="167" t="str">
        <f>IF(Dane!AK99="","",Dane!AK99)</f>
        <v/>
      </c>
      <c r="AJ122" s="167" t="str">
        <f>IF(Dane!AL99="","",Dane!AL99)</f>
        <v/>
      </c>
      <c r="AK122" s="167" t="str">
        <f>IF($C122="","",IF(H$83="","",IF(G$83="Faza inwest.",0,ROUND(SUM($G122:G122)*$E122,2))))</f>
        <v/>
      </c>
      <c r="AL122" s="167" t="str">
        <f>IF($C122="","",IF(H$83="","",IF(H$83="Faza inwest.",0,IF($C122=SUM($AK122:AK122),0,IF(SUM($G122:H122)-SUM($AK122:AK122)&lt;=SUM($G122:H122)*$E122,SUM($G122:H122)-SUM($AK122:AK122),ROUND(SUM($G122:H122)*$E122,2))))))</f>
        <v/>
      </c>
      <c r="AM122" s="167" t="str">
        <f>IF($C122="","",IF(I$83="","",IF(I$83="Faza inwest.",0,IF($C122=SUM($AK122:AL122),0,IF(SUM($G122:I122)-SUM($AK122:AL122)&lt;=SUM($G122:I122)*$E122,SUM($G122:I122)-SUM($AK122:AL122),ROUND(SUM($G122:I122)*$E122,2))))))</f>
        <v/>
      </c>
      <c r="AN122" s="167" t="str">
        <f>IF($C122="","",IF(J$83="","",IF(J$83="Faza inwest.",0,IF($C122=SUM($AK122:AM122),0,IF(SUM($G122:J122)-SUM($AK122:AM122)&lt;=SUM($G122:J122)*$E122,SUM($G122:J122)-SUM($AK122:AM122),ROUND(SUM($G122:J122)*$E122,2))))))</f>
        <v/>
      </c>
      <c r="AO122" s="167" t="str">
        <f>IF($C122="","",IF(K$83="","",IF(K$83="Faza inwest.",0,IF($C122=SUM($AK122:AN122),0,IF(SUM($G122:K122)-SUM($AK122:AN122)&lt;=SUM($G122:K122)*$E122,SUM($G122:K122)-SUM($AK122:AN122),ROUND(SUM($G122:K122)*$E122,2))))))</f>
        <v/>
      </c>
      <c r="AP122" s="167" t="str">
        <f>IF($C122="","",IF(L$83="","",IF(L$83="Faza inwest.",0,IF($C122=SUM($AK122:AO122),0,IF(SUM($G122:L122)-SUM($AK122:AO122)&lt;=SUM($G122:L122)*$E122,SUM($G122:L122)-SUM($AK122:AO122),ROUND(SUM($G122:L122)*$E122,2))))))</f>
        <v/>
      </c>
      <c r="AQ122" s="167" t="str">
        <f>IF($C122="","",IF(M$83="","",IF(M$83="Faza inwest.",0,IF($C122=SUM($AK122:AP122),0,IF(SUM($G122:M122)-SUM($AK122:AP122)&lt;=SUM($G122:M122)*$E122,SUM($G122:M122)-SUM($AK122:AP122),ROUND(SUM($G122:M122)*$E122,2))))))</f>
        <v/>
      </c>
      <c r="AR122" s="167" t="str">
        <f>IF($C122="","",IF(N$83="","",IF(N$83="Faza inwest.",0,IF($C122=SUM($AK122:AQ122),0,IF(SUM($G122:N122)-SUM($AK122:AQ122)&lt;=SUM($G122:N122)*$E122,SUM($G122:N122)-SUM($AK122:AQ122),ROUND(SUM($G122:N122)*$E122,2))))))</f>
        <v/>
      </c>
      <c r="AS122" s="167" t="str">
        <f>IF($C122="","",IF(O$83="","",IF(O$83="Faza inwest.",0,IF($C122=SUM($AK122:AR122),0,IF(SUM($G122:O122)-SUM($AK122:AR122)&lt;=SUM($G122:O122)*$E122,SUM($G122:O122)-SUM($AK122:AR122),ROUND(SUM($G122:O122)*$E122,2))))))</f>
        <v/>
      </c>
      <c r="AT122" s="167" t="str">
        <f>IF($C122="","",IF(P$83="","",IF(P$83="Faza inwest.",0,IF($C122=SUM($AK122:AS122),0,IF(SUM($G122:P122)-SUM($AK122:AS122)&lt;=SUM($G122:P122)*$E122,SUM($G122:P122)-SUM($AK122:AS122),ROUND(SUM($G122:P122)*$E122,2))))))</f>
        <v/>
      </c>
      <c r="AU122" s="167" t="str">
        <f>IF($C122="","",IF(Q$83="","",IF(Q$83="Faza inwest.",0,IF($C122=SUM($AK122:AT122),0,IF(SUM($G122:Q122)-SUM($AK122:AT122)&lt;=SUM($G122:Q122)*$E122,SUM($G122:Q122)-SUM($AK122:AT122),ROUND(SUM($G122:Q122)*$E122,2))))))</f>
        <v/>
      </c>
      <c r="AV122" s="167" t="str">
        <f>IF($C122="","",IF(R$83="","",IF(R$83="Faza inwest.",0,IF($C122=SUM($AK122:AU122),0,IF(SUM($G122:R122)-SUM($AK122:AU122)&lt;=SUM($G122:R122)*$E122,SUM($G122:R122)-SUM($AK122:AU122),ROUND(SUM($G122:R122)*$E122,2))))))</f>
        <v/>
      </c>
      <c r="AW122" s="167" t="str">
        <f>IF($C122="","",IF(S$83="","",IF(S$83="Faza inwest.",0,IF($C122=SUM($AK122:AV122),0,IF(SUM($G122:S122)-SUM($AK122:AV122)&lt;=SUM($G122:S122)*$E122,SUM($G122:S122)-SUM($AK122:AV122),ROUND(SUM($G122:S122)*$E122,2))))))</f>
        <v/>
      </c>
      <c r="AX122" s="167" t="str">
        <f>IF($C122="","",IF(T$83="","",IF(T$83="Faza inwest.",0,IF($C122=SUM($AK122:AW122),0,IF(SUM($G122:T122)-SUM($AK122:AW122)&lt;=SUM($G122:T122)*$E122,SUM($G122:T122)-SUM($AK122:AW122),ROUND(SUM($G122:T122)*$E122,2))))))</f>
        <v/>
      </c>
      <c r="AY122" s="167" t="str">
        <f>IF($C122="","",IF(U$83="","",IF(U$83="Faza inwest.",0,IF($C122=SUM($AK122:AX122),0,IF(SUM($G122:U122)-SUM($AK122:AX122)&lt;=SUM($G122:U122)*$E122,SUM($G122:U122)-SUM($AK122:AX122),ROUND(SUM($G122:U122)*$E122,2))))))</f>
        <v/>
      </c>
      <c r="AZ122" s="167" t="str">
        <f>IF($C122="","",IF(V$83="","",IF(V$83="Faza inwest.",0,IF($C122=SUM($AK122:AY122),0,IF(SUM($G122:V122)-SUM($AK122:AY122)&lt;=SUM($G122:V122)*$E122,SUM($G122:V122)-SUM($AK122:AY122),ROUND(SUM($G122:V122)*$E122,2))))))</f>
        <v/>
      </c>
      <c r="BA122" s="167" t="str">
        <f>IF($C122="","",IF(W$83="","",IF(W$83="Faza inwest.",0,IF($C122=SUM($AK122:AZ122),0,IF(SUM($G122:W122)-SUM($AK122:AZ122)&lt;=SUM($G122:W122)*$E122,SUM($G122:W122)-SUM($AK122:AZ122),ROUND(SUM($G122:W122)*$E122,2))))))</f>
        <v/>
      </c>
      <c r="BB122" s="167" t="str">
        <f>IF($C122="","",IF(X$83="","",IF(X$83="Faza inwest.",0,IF($C122=SUM($AK122:BA122),0,IF(SUM($G122:X122)-SUM($AK122:BA122)&lt;=SUM($G122:X122)*$E122,SUM($G122:X122)-SUM($AK122:BA122),ROUND(SUM($G122:X122)*$E122,2))))))</f>
        <v/>
      </c>
      <c r="BC122" s="167" t="str">
        <f>IF($C122="","",IF(Y$83="","",IF(Y$83="Faza inwest.",0,IF($C122=SUM($AK122:BB122),0,IF(SUM($G122:Y122)-SUM($AK122:BB122)&lt;=SUM($G122:Y122)*$E122,SUM($G122:Y122)-SUM($AK122:BB122),ROUND(SUM($G122:Y122)*$E122,2))))))</f>
        <v/>
      </c>
      <c r="BD122" s="167" t="str">
        <f>IF($C122="","",IF(Z$83="","",IF(Z$83="Faza inwest.",0,IF($C122=SUM($AK122:BC122),0,IF(SUM($G122:Z122)-SUM($AK122:BC122)&lt;=SUM($G122:Z122)*$E122,SUM($G122:Z122)-SUM($AK122:BC122),ROUND(SUM($G122:Z122)*$E122,2))))))</f>
        <v/>
      </c>
      <c r="BE122" s="167" t="str">
        <f>IF($C122="","",IF(AA$83="","",IF(AA$83="Faza inwest.",0,IF($C122=SUM($AK122:BD122),0,IF(SUM($G122:AA122)-SUM($AK122:BD122)&lt;=SUM($G122:AA122)*$E122,SUM($G122:AA122)-SUM($AK122:BD122),ROUND(SUM($G122:AA122)*$E122,2))))))</f>
        <v/>
      </c>
      <c r="BF122" s="167" t="str">
        <f>IF($C122="","",IF(AB$83="","",IF(AB$83="Faza inwest.",0,IF($C122=SUM($AK122:BE122),0,IF(SUM($G122:AB122)-SUM($AK122:BE122)&lt;=SUM($G122:AB122)*$E122,SUM($G122:AB122)-SUM($AK122:BE122),ROUND(SUM($G122:AB122)*$E122,2))))))</f>
        <v/>
      </c>
      <c r="BG122" s="167" t="str">
        <f>IF($C122="","",IF(AC$83="","",IF(AC$83="Faza inwest.",0,IF($C122=SUM($AK122:BF122),0,IF(SUM($G122:AC122)-SUM($AK122:BF122)&lt;=SUM($G122:AC122)*$E122,SUM($G122:AC122)-SUM($AK122:BF122),ROUND(SUM($G122:AC122)*$E122,2))))))</f>
        <v/>
      </c>
      <c r="BH122" s="167" t="str">
        <f>IF($C122="","",IF(AD$83="","",IF(AD$83="Faza inwest.",0,IF($C122=SUM($AK122:BG122),0,IF(SUM($G122:AD122)-SUM($AK122:BG122)&lt;=SUM($G122:AD122)*$E122,SUM($G122:AD122)-SUM($AK122:BG122),ROUND(SUM($G122:AD122)*$E122,2))))))</f>
        <v/>
      </c>
      <c r="BI122" s="167" t="str">
        <f>IF($C122="","",IF(AE$83="","",IF(AE$83="Faza inwest.",0,IF($C122=SUM($AK122:BH122),0,IF(SUM($G122:AE122)-SUM($AK122:BH122)&lt;=SUM($G122:AE122)*$E122,SUM($G122:AE122)-SUM($AK122:BH122),ROUND(SUM($G122:AE122)*$E122,2))))))</f>
        <v/>
      </c>
      <c r="BJ122" s="167" t="str">
        <f>IF($C122="","",IF(AF$83="","",IF(AF$83="Faza inwest.",0,IF($C122=SUM($AK122:BI122),0,IF(SUM($G122:AF122)-SUM($AK122:BI122)&lt;=SUM($G122:AF122)*$E122,SUM($G122:AF122)-SUM($AK122:BI122),ROUND(SUM($G122:AF122)*$E122,2))))))</f>
        <v/>
      </c>
      <c r="BK122" s="167" t="str">
        <f>IF($C122="","",IF(AG$83="","",IF(AG$83="Faza inwest.",0,IF($C122=SUM($AK122:BJ122),0,IF(SUM($G122:AG122)-SUM($AK122:BJ122)&lt;=SUM($G122:AG122)*$E122,SUM($G122:AG122)-SUM($AK122:BJ122),ROUND(SUM($G122:AG122)*$E122,2))))))</f>
        <v/>
      </c>
      <c r="BL122" s="167" t="str">
        <f>IF($C122="","",IF(AH$83="","",IF(AH$83="Faza inwest.",0,IF($C122=SUM($AK122:BK122),0,IF(SUM($G122:AH122)-SUM($AK122:BK122)&lt;=SUM($G122:AH122)*$E122,SUM($G122:AH122)-SUM($AK122:BK122),ROUND(SUM($G122:AH122)*$E122,2))))))</f>
        <v/>
      </c>
      <c r="BM122" s="167" t="str">
        <f>IF($C122="","",IF(AI$83="","",IF(AI$83="Faza inwest.",0,IF($C122=SUM($AK122:BL122),0,IF(SUM($G122:AI122)-SUM($AK122:BL122)&lt;=SUM($G122:AI122)*$E122,SUM($G122:AI122)-SUM($AK122:BL122),ROUND(SUM($G122:AI122)*$E122,2))))))</f>
        <v/>
      </c>
      <c r="BN122" s="167" t="str">
        <f>IF($C122="","",IF(AJ$83="","",IF(AJ$83="Faza inwest.",0,IF($C122=SUM($AK122:BM122),0,IF(SUM($G122:AJ122)-SUM($AK122:BM122)&lt;=SUM($G122:AJ122)*$E122,SUM($G122:AJ122)-SUM($AK122:BM122),ROUND(SUM($G122:AJ122)*$E122,2))))))</f>
        <v/>
      </c>
    </row>
    <row r="123" spans="1:66" s="62" customFormat="1">
      <c r="A123" s="84" t="str">
        <f>IF(Dane!C100="","",Dane!C100)</f>
        <v/>
      </c>
      <c r="B123" s="175" t="str">
        <f>IF(Dane!D100="","",Dane!D100)</f>
        <v/>
      </c>
      <c r="C123" s="175" t="str">
        <f>IF(Dane!E100="","",Dane!E100)</f>
        <v/>
      </c>
      <c r="D123" s="246" t="str">
        <f>IF(Dane!F100="","",Dane!F100)</f>
        <v/>
      </c>
      <c r="E123" s="398" t="str">
        <f>IF(Dane!G100="","",Dane!G100)</f>
        <v/>
      </c>
      <c r="F123" s="166" t="str">
        <f>IF(Dane!H100="","",Dane!H100)</f>
        <v/>
      </c>
      <c r="G123" s="167" t="str">
        <f>IF(Dane!I100="","",Dane!I100)</f>
        <v/>
      </c>
      <c r="H123" s="167" t="str">
        <f>IF(Dane!J100="","",Dane!J100)</f>
        <v/>
      </c>
      <c r="I123" s="167" t="str">
        <f>IF(Dane!K100="","",Dane!K100)</f>
        <v/>
      </c>
      <c r="J123" s="167" t="str">
        <f>IF(Dane!L100="","",Dane!L100)</f>
        <v/>
      </c>
      <c r="K123" s="167" t="str">
        <f>IF(Dane!M100="","",Dane!M100)</f>
        <v/>
      </c>
      <c r="L123" s="167" t="str">
        <f>IF(Dane!N100="","",Dane!N100)</f>
        <v/>
      </c>
      <c r="M123" s="167" t="str">
        <f>IF(Dane!O100="","",Dane!O100)</f>
        <v/>
      </c>
      <c r="N123" s="167" t="str">
        <f>IF(Dane!P100="","",Dane!P100)</f>
        <v/>
      </c>
      <c r="O123" s="167" t="str">
        <f>IF(Dane!Q100="","",Dane!Q100)</f>
        <v/>
      </c>
      <c r="P123" s="167" t="str">
        <f>IF(Dane!R100="","",Dane!R100)</f>
        <v/>
      </c>
      <c r="Q123" s="167" t="str">
        <f>IF(Dane!S100="","",Dane!S100)</f>
        <v/>
      </c>
      <c r="R123" s="167" t="str">
        <f>IF(Dane!T100="","",Dane!T100)</f>
        <v/>
      </c>
      <c r="S123" s="167" t="str">
        <f>IF(Dane!U100="","",Dane!U100)</f>
        <v/>
      </c>
      <c r="T123" s="167" t="str">
        <f>IF(Dane!V100="","",Dane!V100)</f>
        <v/>
      </c>
      <c r="U123" s="167" t="str">
        <f>IF(Dane!W100="","",Dane!W100)</f>
        <v/>
      </c>
      <c r="V123" s="167" t="str">
        <f>IF(Dane!X100="","",Dane!X100)</f>
        <v/>
      </c>
      <c r="W123" s="167" t="str">
        <f>IF(Dane!Y100="","",Dane!Y100)</f>
        <v/>
      </c>
      <c r="X123" s="167" t="str">
        <f>IF(Dane!Z100="","",Dane!Z100)</f>
        <v/>
      </c>
      <c r="Y123" s="167" t="str">
        <f>IF(Dane!AA100="","",Dane!AA100)</f>
        <v/>
      </c>
      <c r="Z123" s="167" t="str">
        <f>IF(Dane!AB100="","",Dane!AB100)</f>
        <v/>
      </c>
      <c r="AA123" s="167" t="str">
        <f>IF(Dane!AC100="","",Dane!AC100)</f>
        <v/>
      </c>
      <c r="AB123" s="167" t="str">
        <f>IF(Dane!AD100="","",Dane!AD100)</f>
        <v/>
      </c>
      <c r="AC123" s="167" t="str">
        <f>IF(Dane!AE100="","",Dane!AE100)</f>
        <v/>
      </c>
      <c r="AD123" s="167" t="str">
        <f>IF(Dane!AF100="","",Dane!AF100)</f>
        <v/>
      </c>
      <c r="AE123" s="167" t="str">
        <f>IF(Dane!AG100="","",Dane!AG100)</f>
        <v/>
      </c>
      <c r="AF123" s="167" t="str">
        <f>IF(Dane!AH100="","",Dane!AH100)</f>
        <v/>
      </c>
      <c r="AG123" s="167" t="str">
        <f>IF(Dane!AI100="","",Dane!AI100)</f>
        <v/>
      </c>
      <c r="AH123" s="167" t="str">
        <f>IF(Dane!AJ100="","",Dane!AJ100)</f>
        <v/>
      </c>
      <c r="AI123" s="167" t="str">
        <f>IF(Dane!AK100="","",Dane!AK100)</f>
        <v/>
      </c>
      <c r="AJ123" s="167" t="str">
        <f>IF(Dane!AL100="","",Dane!AL100)</f>
        <v/>
      </c>
      <c r="AK123" s="167" t="str">
        <f>IF($C123="","",IF(H$83="","",IF(G$83="Faza inwest.",0,ROUND(SUM($G123:G123)*$E123,2))))</f>
        <v/>
      </c>
      <c r="AL123" s="167" t="str">
        <f>IF($C123="","",IF(H$83="","",IF(H$83="Faza inwest.",0,IF($C123=SUM($AK123:AK123),0,IF(SUM($G123:H123)-SUM($AK123:AK123)&lt;=SUM($G123:H123)*$E123,SUM($G123:H123)-SUM($AK123:AK123),ROUND(SUM($G123:H123)*$E123,2))))))</f>
        <v/>
      </c>
      <c r="AM123" s="167" t="str">
        <f>IF($C123="","",IF(I$83="","",IF(I$83="Faza inwest.",0,IF($C123=SUM($AK123:AL123),0,IF(SUM($G123:I123)-SUM($AK123:AL123)&lt;=SUM($G123:I123)*$E123,SUM($G123:I123)-SUM($AK123:AL123),ROUND(SUM($G123:I123)*$E123,2))))))</f>
        <v/>
      </c>
      <c r="AN123" s="167" t="str">
        <f>IF($C123="","",IF(J$83="","",IF(J$83="Faza inwest.",0,IF($C123=SUM($AK123:AM123),0,IF(SUM($G123:J123)-SUM($AK123:AM123)&lt;=SUM($G123:J123)*$E123,SUM($G123:J123)-SUM($AK123:AM123),ROUND(SUM($G123:J123)*$E123,2))))))</f>
        <v/>
      </c>
      <c r="AO123" s="167" t="str">
        <f>IF($C123="","",IF(K$83="","",IF(K$83="Faza inwest.",0,IF($C123=SUM($AK123:AN123),0,IF(SUM($G123:K123)-SUM($AK123:AN123)&lt;=SUM($G123:K123)*$E123,SUM($G123:K123)-SUM($AK123:AN123),ROUND(SUM($G123:K123)*$E123,2))))))</f>
        <v/>
      </c>
      <c r="AP123" s="167" t="str">
        <f>IF($C123="","",IF(L$83="","",IF(L$83="Faza inwest.",0,IF($C123=SUM($AK123:AO123),0,IF(SUM($G123:L123)-SUM($AK123:AO123)&lt;=SUM($G123:L123)*$E123,SUM($G123:L123)-SUM($AK123:AO123),ROUND(SUM($G123:L123)*$E123,2))))))</f>
        <v/>
      </c>
      <c r="AQ123" s="167" t="str">
        <f>IF($C123="","",IF(M$83="","",IF(M$83="Faza inwest.",0,IF($C123=SUM($AK123:AP123),0,IF(SUM($G123:M123)-SUM($AK123:AP123)&lt;=SUM($G123:M123)*$E123,SUM($G123:M123)-SUM($AK123:AP123),ROUND(SUM($G123:M123)*$E123,2))))))</f>
        <v/>
      </c>
      <c r="AR123" s="167" t="str">
        <f>IF($C123="","",IF(N$83="","",IF(N$83="Faza inwest.",0,IF($C123=SUM($AK123:AQ123),0,IF(SUM($G123:N123)-SUM($AK123:AQ123)&lt;=SUM($G123:N123)*$E123,SUM($G123:N123)-SUM($AK123:AQ123),ROUND(SUM($G123:N123)*$E123,2))))))</f>
        <v/>
      </c>
      <c r="AS123" s="167" t="str">
        <f>IF($C123="","",IF(O$83="","",IF(O$83="Faza inwest.",0,IF($C123=SUM($AK123:AR123),0,IF(SUM($G123:O123)-SUM($AK123:AR123)&lt;=SUM($G123:O123)*$E123,SUM($G123:O123)-SUM($AK123:AR123),ROUND(SUM($G123:O123)*$E123,2))))))</f>
        <v/>
      </c>
      <c r="AT123" s="167" t="str">
        <f>IF($C123="","",IF(P$83="","",IF(P$83="Faza inwest.",0,IF($C123=SUM($AK123:AS123),0,IF(SUM($G123:P123)-SUM($AK123:AS123)&lt;=SUM($G123:P123)*$E123,SUM($G123:P123)-SUM($AK123:AS123),ROUND(SUM($G123:P123)*$E123,2))))))</f>
        <v/>
      </c>
      <c r="AU123" s="167" t="str">
        <f>IF($C123="","",IF(Q$83="","",IF(Q$83="Faza inwest.",0,IF($C123=SUM($AK123:AT123),0,IF(SUM($G123:Q123)-SUM($AK123:AT123)&lt;=SUM($G123:Q123)*$E123,SUM($G123:Q123)-SUM($AK123:AT123),ROUND(SUM($G123:Q123)*$E123,2))))))</f>
        <v/>
      </c>
      <c r="AV123" s="167" t="str">
        <f>IF($C123="","",IF(R$83="","",IF(R$83="Faza inwest.",0,IF($C123=SUM($AK123:AU123),0,IF(SUM($G123:R123)-SUM($AK123:AU123)&lt;=SUM($G123:R123)*$E123,SUM($G123:R123)-SUM($AK123:AU123),ROUND(SUM($G123:R123)*$E123,2))))))</f>
        <v/>
      </c>
      <c r="AW123" s="167" t="str">
        <f>IF($C123="","",IF(S$83="","",IF(S$83="Faza inwest.",0,IF($C123=SUM($AK123:AV123),0,IF(SUM($G123:S123)-SUM($AK123:AV123)&lt;=SUM($G123:S123)*$E123,SUM($G123:S123)-SUM($AK123:AV123),ROUND(SUM($G123:S123)*$E123,2))))))</f>
        <v/>
      </c>
      <c r="AX123" s="167" t="str">
        <f>IF($C123="","",IF(T$83="","",IF(T$83="Faza inwest.",0,IF($C123=SUM($AK123:AW123),0,IF(SUM($G123:T123)-SUM($AK123:AW123)&lt;=SUM($G123:T123)*$E123,SUM($G123:T123)-SUM($AK123:AW123),ROUND(SUM($G123:T123)*$E123,2))))))</f>
        <v/>
      </c>
      <c r="AY123" s="167" t="str">
        <f>IF($C123="","",IF(U$83="","",IF(U$83="Faza inwest.",0,IF($C123=SUM($AK123:AX123),0,IF(SUM($G123:U123)-SUM($AK123:AX123)&lt;=SUM($G123:U123)*$E123,SUM($G123:U123)-SUM($AK123:AX123),ROUND(SUM($G123:U123)*$E123,2))))))</f>
        <v/>
      </c>
      <c r="AZ123" s="167" t="str">
        <f>IF($C123="","",IF(V$83="","",IF(V$83="Faza inwest.",0,IF($C123=SUM($AK123:AY123),0,IF(SUM($G123:V123)-SUM($AK123:AY123)&lt;=SUM($G123:V123)*$E123,SUM($G123:V123)-SUM($AK123:AY123),ROUND(SUM($G123:V123)*$E123,2))))))</f>
        <v/>
      </c>
      <c r="BA123" s="167" t="str">
        <f>IF($C123="","",IF(W$83="","",IF(W$83="Faza inwest.",0,IF($C123=SUM($AK123:AZ123),0,IF(SUM($G123:W123)-SUM($AK123:AZ123)&lt;=SUM($G123:W123)*$E123,SUM($G123:W123)-SUM($AK123:AZ123),ROUND(SUM($G123:W123)*$E123,2))))))</f>
        <v/>
      </c>
      <c r="BB123" s="167" t="str">
        <f>IF($C123="","",IF(X$83="","",IF(X$83="Faza inwest.",0,IF($C123=SUM($AK123:BA123),0,IF(SUM($G123:X123)-SUM($AK123:BA123)&lt;=SUM($G123:X123)*$E123,SUM($G123:X123)-SUM($AK123:BA123),ROUND(SUM($G123:X123)*$E123,2))))))</f>
        <v/>
      </c>
      <c r="BC123" s="167" t="str">
        <f>IF($C123="","",IF(Y$83="","",IF(Y$83="Faza inwest.",0,IF($C123=SUM($AK123:BB123),0,IF(SUM($G123:Y123)-SUM($AK123:BB123)&lt;=SUM($G123:Y123)*$E123,SUM($G123:Y123)-SUM($AK123:BB123),ROUND(SUM($G123:Y123)*$E123,2))))))</f>
        <v/>
      </c>
      <c r="BD123" s="167" t="str">
        <f>IF($C123="","",IF(Z$83="","",IF(Z$83="Faza inwest.",0,IF($C123=SUM($AK123:BC123),0,IF(SUM($G123:Z123)-SUM($AK123:BC123)&lt;=SUM($G123:Z123)*$E123,SUM($G123:Z123)-SUM($AK123:BC123),ROUND(SUM($G123:Z123)*$E123,2))))))</f>
        <v/>
      </c>
      <c r="BE123" s="167" t="str">
        <f>IF($C123="","",IF(AA$83="","",IF(AA$83="Faza inwest.",0,IF($C123=SUM($AK123:BD123),0,IF(SUM($G123:AA123)-SUM($AK123:BD123)&lt;=SUM($G123:AA123)*$E123,SUM($G123:AA123)-SUM($AK123:BD123),ROUND(SUM($G123:AA123)*$E123,2))))))</f>
        <v/>
      </c>
      <c r="BF123" s="167" t="str">
        <f>IF($C123="","",IF(AB$83="","",IF(AB$83="Faza inwest.",0,IF($C123=SUM($AK123:BE123),0,IF(SUM($G123:AB123)-SUM($AK123:BE123)&lt;=SUM($G123:AB123)*$E123,SUM($G123:AB123)-SUM($AK123:BE123),ROUND(SUM($G123:AB123)*$E123,2))))))</f>
        <v/>
      </c>
      <c r="BG123" s="167" t="str">
        <f>IF($C123="","",IF(AC$83="","",IF(AC$83="Faza inwest.",0,IF($C123=SUM($AK123:BF123),0,IF(SUM($G123:AC123)-SUM($AK123:BF123)&lt;=SUM($G123:AC123)*$E123,SUM($G123:AC123)-SUM($AK123:BF123),ROUND(SUM($G123:AC123)*$E123,2))))))</f>
        <v/>
      </c>
      <c r="BH123" s="167" t="str">
        <f>IF($C123="","",IF(AD$83="","",IF(AD$83="Faza inwest.",0,IF($C123=SUM($AK123:BG123),0,IF(SUM($G123:AD123)-SUM($AK123:BG123)&lt;=SUM($G123:AD123)*$E123,SUM($G123:AD123)-SUM($AK123:BG123),ROUND(SUM($G123:AD123)*$E123,2))))))</f>
        <v/>
      </c>
      <c r="BI123" s="167" t="str">
        <f>IF($C123="","",IF(AE$83="","",IF(AE$83="Faza inwest.",0,IF($C123=SUM($AK123:BH123),0,IF(SUM($G123:AE123)-SUM($AK123:BH123)&lt;=SUM($G123:AE123)*$E123,SUM($G123:AE123)-SUM($AK123:BH123),ROUND(SUM($G123:AE123)*$E123,2))))))</f>
        <v/>
      </c>
      <c r="BJ123" s="167" t="str">
        <f>IF($C123="","",IF(AF$83="","",IF(AF$83="Faza inwest.",0,IF($C123=SUM($AK123:BI123),0,IF(SUM($G123:AF123)-SUM($AK123:BI123)&lt;=SUM($G123:AF123)*$E123,SUM($G123:AF123)-SUM($AK123:BI123),ROUND(SUM($G123:AF123)*$E123,2))))))</f>
        <v/>
      </c>
      <c r="BK123" s="167" t="str">
        <f>IF($C123="","",IF(AG$83="","",IF(AG$83="Faza inwest.",0,IF($C123=SUM($AK123:BJ123),0,IF(SUM($G123:AG123)-SUM($AK123:BJ123)&lt;=SUM($G123:AG123)*$E123,SUM($G123:AG123)-SUM($AK123:BJ123),ROUND(SUM($G123:AG123)*$E123,2))))))</f>
        <v/>
      </c>
      <c r="BL123" s="167" t="str">
        <f>IF($C123="","",IF(AH$83="","",IF(AH$83="Faza inwest.",0,IF($C123=SUM($AK123:BK123),0,IF(SUM($G123:AH123)-SUM($AK123:BK123)&lt;=SUM($G123:AH123)*$E123,SUM($G123:AH123)-SUM($AK123:BK123),ROUND(SUM($G123:AH123)*$E123,2))))))</f>
        <v/>
      </c>
      <c r="BM123" s="167" t="str">
        <f>IF($C123="","",IF(AI$83="","",IF(AI$83="Faza inwest.",0,IF($C123=SUM($AK123:BL123),0,IF(SUM($G123:AI123)-SUM($AK123:BL123)&lt;=SUM($G123:AI123)*$E123,SUM($G123:AI123)-SUM($AK123:BL123),ROUND(SUM($G123:AI123)*$E123,2))))))</f>
        <v/>
      </c>
      <c r="BN123" s="167" t="str">
        <f>IF($C123="","",IF(AJ$83="","",IF(AJ$83="Faza inwest.",0,IF($C123=SUM($AK123:BM123),0,IF(SUM($G123:AJ123)-SUM($AK123:BM123)&lt;=SUM($G123:AJ123)*$E123,SUM($G123:AJ123)-SUM($AK123:BM123),ROUND(SUM($G123:AJ123)*$E123,2))))))</f>
        <v/>
      </c>
    </row>
    <row r="124" spans="1:66" s="62" customFormat="1">
      <c r="A124" s="84" t="str">
        <f>IF(Dane!C101="","",Dane!C101)</f>
        <v/>
      </c>
      <c r="B124" s="175" t="str">
        <f>IF(Dane!D101="","",Dane!D101)</f>
        <v/>
      </c>
      <c r="C124" s="175" t="str">
        <f>IF(Dane!E101="","",Dane!E101)</f>
        <v/>
      </c>
      <c r="D124" s="246" t="str">
        <f>IF(Dane!F101="","",Dane!F101)</f>
        <v/>
      </c>
      <c r="E124" s="398" t="str">
        <f>IF(Dane!G101="","",Dane!G101)</f>
        <v/>
      </c>
      <c r="F124" s="166" t="str">
        <f>IF(Dane!H101="","",Dane!H101)</f>
        <v/>
      </c>
      <c r="G124" s="167" t="str">
        <f>IF(Dane!I101="","",Dane!I101)</f>
        <v/>
      </c>
      <c r="H124" s="167" t="str">
        <f>IF(Dane!J101="","",Dane!J101)</f>
        <v/>
      </c>
      <c r="I124" s="167" t="str">
        <f>IF(Dane!K101="","",Dane!K101)</f>
        <v/>
      </c>
      <c r="J124" s="167" t="str">
        <f>IF(Dane!L101="","",Dane!L101)</f>
        <v/>
      </c>
      <c r="K124" s="167" t="str">
        <f>IF(Dane!M101="","",Dane!M101)</f>
        <v/>
      </c>
      <c r="L124" s="167" t="str">
        <f>IF(Dane!N101="","",Dane!N101)</f>
        <v/>
      </c>
      <c r="M124" s="167" t="str">
        <f>IF(Dane!O101="","",Dane!O101)</f>
        <v/>
      </c>
      <c r="N124" s="167" t="str">
        <f>IF(Dane!P101="","",Dane!P101)</f>
        <v/>
      </c>
      <c r="O124" s="167" t="str">
        <f>IF(Dane!Q101="","",Dane!Q101)</f>
        <v/>
      </c>
      <c r="P124" s="167" t="str">
        <f>IF(Dane!R101="","",Dane!R101)</f>
        <v/>
      </c>
      <c r="Q124" s="167" t="str">
        <f>IF(Dane!S101="","",Dane!S101)</f>
        <v/>
      </c>
      <c r="R124" s="167" t="str">
        <f>IF(Dane!T101="","",Dane!T101)</f>
        <v/>
      </c>
      <c r="S124" s="167" t="str">
        <f>IF(Dane!U101="","",Dane!U101)</f>
        <v/>
      </c>
      <c r="T124" s="167" t="str">
        <f>IF(Dane!V101="","",Dane!V101)</f>
        <v/>
      </c>
      <c r="U124" s="167" t="str">
        <f>IF(Dane!W101="","",Dane!W101)</f>
        <v/>
      </c>
      <c r="V124" s="167" t="str">
        <f>IF(Dane!X101="","",Dane!X101)</f>
        <v/>
      </c>
      <c r="W124" s="167" t="str">
        <f>IF(Dane!Y101="","",Dane!Y101)</f>
        <v/>
      </c>
      <c r="X124" s="167" t="str">
        <f>IF(Dane!Z101="","",Dane!Z101)</f>
        <v/>
      </c>
      <c r="Y124" s="167" t="str">
        <f>IF(Dane!AA101="","",Dane!AA101)</f>
        <v/>
      </c>
      <c r="Z124" s="167" t="str">
        <f>IF(Dane!AB101="","",Dane!AB101)</f>
        <v/>
      </c>
      <c r="AA124" s="167" t="str">
        <f>IF(Dane!AC101="","",Dane!AC101)</f>
        <v/>
      </c>
      <c r="AB124" s="167" t="str">
        <f>IF(Dane!AD101="","",Dane!AD101)</f>
        <v/>
      </c>
      <c r="AC124" s="167" t="str">
        <f>IF(Dane!AE101="","",Dane!AE101)</f>
        <v/>
      </c>
      <c r="AD124" s="167" t="str">
        <f>IF(Dane!AF101="","",Dane!AF101)</f>
        <v/>
      </c>
      <c r="AE124" s="167" t="str">
        <f>IF(Dane!AG101="","",Dane!AG101)</f>
        <v/>
      </c>
      <c r="AF124" s="167" t="str">
        <f>IF(Dane!AH101="","",Dane!AH101)</f>
        <v/>
      </c>
      <c r="AG124" s="167" t="str">
        <f>IF(Dane!AI101="","",Dane!AI101)</f>
        <v/>
      </c>
      <c r="AH124" s="167" t="str">
        <f>IF(Dane!AJ101="","",Dane!AJ101)</f>
        <v/>
      </c>
      <c r="AI124" s="167" t="str">
        <f>IF(Dane!AK101="","",Dane!AK101)</f>
        <v/>
      </c>
      <c r="AJ124" s="167" t="str">
        <f>IF(Dane!AL101="","",Dane!AL101)</f>
        <v/>
      </c>
      <c r="AK124" s="167" t="str">
        <f>IF($C124="","",IF(H$83="","",IF(G$83="Faza inwest.",0,ROUND(SUM($G124:G124)*$E124,2))))</f>
        <v/>
      </c>
      <c r="AL124" s="167" t="str">
        <f>IF($C124="","",IF(H$83="","",IF(H$83="Faza inwest.",0,IF($C124=SUM($AK124:AK124),0,IF(SUM($G124:H124)-SUM($AK124:AK124)&lt;=SUM($G124:H124)*$E124,SUM($G124:H124)-SUM($AK124:AK124),ROUND(SUM($G124:H124)*$E124,2))))))</f>
        <v/>
      </c>
      <c r="AM124" s="167" t="str">
        <f>IF($C124="","",IF(I$83="","",IF(I$83="Faza inwest.",0,IF($C124=SUM($AK124:AL124),0,IF(SUM($G124:I124)-SUM($AK124:AL124)&lt;=SUM($G124:I124)*$E124,SUM($G124:I124)-SUM($AK124:AL124),ROUND(SUM($G124:I124)*$E124,2))))))</f>
        <v/>
      </c>
      <c r="AN124" s="167" t="str">
        <f>IF($C124="","",IF(J$83="","",IF(J$83="Faza inwest.",0,IF($C124=SUM($AK124:AM124),0,IF(SUM($G124:J124)-SUM($AK124:AM124)&lt;=SUM($G124:J124)*$E124,SUM($G124:J124)-SUM($AK124:AM124),ROUND(SUM($G124:J124)*$E124,2))))))</f>
        <v/>
      </c>
      <c r="AO124" s="167" t="str">
        <f>IF($C124="","",IF(K$83="","",IF(K$83="Faza inwest.",0,IF($C124=SUM($AK124:AN124),0,IF(SUM($G124:K124)-SUM($AK124:AN124)&lt;=SUM($G124:K124)*$E124,SUM($G124:K124)-SUM($AK124:AN124),ROUND(SUM($G124:K124)*$E124,2))))))</f>
        <v/>
      </c>
      <c r="AP124" s="167" t="str">
        <f>IF($C124="","",IF(L$83="","",IF(L$83="Faza inwest.",0,IF($C124=SUM($AK124:AO124),0,IF(SUM($G124:L124)-SUM($AK124:AO124)&lt;=SUM($G124:L124)*$E124,SUM($G124:L124)-SUM($AK124:AO124),ROUND(SUM($G124:L124)*$E124,2))))))</f>
        <v/>
      </c>
      <c r="AQ124" s="167" t="str">
        <f>IF($C124="","",IF(M$83="","",IF(M$83="Faza inwest.",0,IF($C124=SUM($AK124:AP124),0,IF(SUM($G124:M124)-SUM($AK124:AP124)&lt;=SUM($G124:M124)*$E124,SUM($G124:M124)-SUM($AK124:AP124),ROUND(SUM($G124:M124)*$E124,2))))))</f>
        <v/>
      </c>
      <c r="AR124" s="167" t="str">
        <f>IF($C124="","",IF(N$83="","",IF(N$83="Faza inwest.",0,IF($C124=SUM($AK124:AQ124),0,IF(SUM($G124:N124)-SUM($AK124:AQ124)&lt;=SUM($G124:N124)*$E124,SUM($G124:N124)-SUM($AK124:AQ124),ROUND(SUM($G124:N124)*$E124,2))))))</f>
        <v/>
      </c>
      <c r="AS124" s="167" t="str">
        <f>IF($C124="","",IF(O$83="","",IF(O$83="Faza inwest.",0,IF($C124=SUM($AK124:AR124),0,IF(SUM($G124:O124)-SUM($AK124:AR124)&lt;=SUM($G124:O124)*$E124,SUM($G124:O124)-SUM($AK124:AR124),ROUND(SUM($G124:O124)*$E124,2))))))</f>
        <v/>
      </c>
      <c r="AT124" s="167" t="str">
        <f>IF($C124="","",IF(P$83="","",IF(P$83="Faza inwest.",0,IF($C124=SUM($AK124:AS124),0,IF(SUM($G124:P124)-SUM($AK124:AS124)&lt;=SUM($G124:P124)*$E124,SUM($G124:P124)-SUM($AK124:AS124),ROUND(SUM($G124:P124)*$E124,2))))))</f>
        <v/>
      </c>
      <c r="AU124" s="167" t="str">
        <f>IF($C124="","",IF(Q$83="","",IF(Q$83="Faza inwest.",0,IF($C124=SUM($AK124:AT124),0,IF(SUM($G124:Q124)-SUM($AK124:AT124)&lt;=SUM($G124:Q124)*$E124,SUM($G124:Q124)-SUM($AK124:AT124),ROUND(SUM($G124:Q124)*$E124,2))))))</f>
        <v/>
      </c>
      <c r="AV124" s="167" t="str">
        <f>IF($C124="","",IF(R$83="","",IF(R$83="Faza inwest.",0,IF($C124=SUM($AK124:AU124),0,IF(SUM($G124:R124)-SUM($AK124:AU124)&lt;=SUM($G124:R124)*$E124,SUM($G124:R124)-SUM($AK124:AU124),ROUND(SUM($G124:R124)*$E124,2))))))</f>
        <v/>
      </c>
      <c r="AW124" s="167" t="str">
        <f>IF($C124="","",IF(S$83="","",IF(S$83="Faza inwest.",0,IF($C124=SUM($AK124:AV124),0,IF(SUM($G124:S124)-SUM($AK124:AV124)&lt;=SUM($G124:S124)*$E124,SUM($G124:S124)-SUM($AK124:AV124),ROUND(SUM($G124:S124)*$E124,2))))))</f>
        <v/>
      </c>
      <c r="AX124" s="167" t="str">
        <f>IF($C124="","",IF(T$83="","",IF(T$83="Faza inwest.",0,IF($C124=SUM($AK124:AW124),0,IF(SUM($G124:T124)-SUM($AK124:AW124)&lt;=SUM($G124:T124)*$E124,SUM($G124:T124)-SUM($AK124:AW124),ROUND(SUM($G124:T124)*$E124,2))))))</f>
        <v/>
      </c>
      <c r="AY124" s="167" t="str">
        <f>IF($C124="","",IF(U$83="","",IF(U$83="Faza inwest.",0,IF($C124=SUM($AK124:AX124),0,IF(SUM($G124:U124)-SUM($AK124:AX124)&lt;=SUM($G124:U124)*$E124,SUM($G124:U124)-SUM($AK124:AX124),ROUND(SUM($G124:U124)*$E124,2))))))</f>
        <v/>
      </c>
      <c r="AZ124" s="167" t="str">
        <f>IF($C124="","",IF(V$83="","",IF(V$83="Faza inwest.",0,IF($C124=SUM($AK124:AY124),0,IF(SUM($G124:V124)-SUM($AK124:AY124)&lt;=SUM($G124:V124)*$E124,SUM($G124:V124)-SUM($AK124:AY124),ROUND(SUM($G124:V124)*$E124,2))))))</f>
        <v/>
      </c>
      <c r="BA124" s="167" t="str">
        <f>IF($C124="","",IF(W$83="","",IF(W$83="Faza inwest.",0,IF($C124=SUM($AK124:AZ124),0,IF(SUM($G124:W124)-SUM($AK124:AZ124)&lt;=SUM($G124:W124)*$E124,SUM($G124:W124)-SUM($AK124:AZ124),ROUND(SUM($G124:W124)*$E124,2))))))</f>
        <v/>
      </c>
      <c r="BB124" s="167" t="str">
        <f>IF($C124="","",IF(X$83="","",IF(X$83="Faza inwest.",0,IF($C124=SUM($AK124:BA124),0,IF(SUM($G124:X124)-SUM($AK124:BA124)&lt;=SUM($G124:X124)*$E124,SUM($G124:X124)-SUM($AK124:BA124),ROUND(SUM($G124:X124)*$E124,2))))))</f>
        <v/>
      </c>
      <c r="BC124" s="167" t="str">
        <f>IF($C124="","",IF(Y$83="","",IF(Y$83="Faza inwest.",0,IF($C124=SUM($AK124:BB124),0,IF(SUM($G124:Y124)-SUM($AK124:BB124)&lt;=SUM($G124:Y124)*$E124,SUM($G124:Y124)-SUM($AK124:BB124),ROUND(SUM($G124:Y124)*$E124,2))))))</f>
        <v/>
      </c>
      <c r="BD124" s="167" t="str">
        <f>IF($C124="","",IF(Z$83="","",IF(Z$83="Faza inwest.",0,IF($C124=SUM($AK124:BC124),0,IF(SUM($G124:Z124)-SUM($AK124:BC124)&lt;=SUM($G124:Z124)*$E124,SUM($G124:Z124)-SUM($AK124:BC124),ROUND(SUM($G124:Z124)*$E124,2))))))</f>
        <v/>
      </c>
      <c r="BE124" s="167" t="str">
        <f>IF($C124="","",IF(AA$83="","",IF(AA$83="Faza inwest.",0,IF($C124=SUM($AK124:BD124),0,IF(SUM($G124:AA124)-SUM($AK124:BD124)&lt;=SUM($G124:AA124)*$E124,SUM($G124:AA124)-SUM($AK124:BD124),ROUND(SUM($G124:AA124)*$E124,2))))))</f>
        <v/>
      </c>
      <c r="BF124" s="167" t="str">
        <f>IF($C124="","",IF(AB$83="","",IF(AB$83="Faza inwest.",0,IF($C124=SUM($AK124:BE124),0,IF(SUM($G124:AB124)-SUM($AK124:BE124)&lt;=SUM($G124:AB124)*$E124,SUM($G124:AB124)-SUM($AK124:BE124),ROUND(SUM($G124:AB124)*$E124,2))))))</f>
        <v/>
      </c>
      <c r="BG124" s="167" t="str">
        <f>IF($C124="","",IF(AC$83="","",IF(AC$83="Faza inwest.",0,IF($C124=SUM($AK124:BF124),0,IF(SUM($G124:AC124)-SUM($AK124:BF124)&lt;=SUM($G124:AC124)*$E124,SUM($G124:AC124)-SUM($AK124:BF124),ROUND(SUM($G124:AC124)*$E124,2))))))</f>
        <v/>
      </c>
      <c r="BH124" s="167" t="str">
        <f>IF($C124="","",IF(AD$83="","",IF(AD$83="Faza inwest.",0,IF($C124=SUM($AK124:BG124),0,IF(SUM($G124:AD124)-SUM($AK124:BG124)&lt;=SUM($G124:AD124)*$E124,SUM($G124:AD124)-SUM($AK124:BG124),ROUND(SUM($G124:AD124)*$E124,2))))))</f>
        <v/>
      </c>
      <c r="BI124" s="167" t="str">
        <f>IF($C124="","",IF(AE$83="","",IF(AE$83="Faza inwest.",0,IF($C124=SUM($AK124:BH124),0,IF(SUM($G124:AE124)-SUM($AK124:BH124)&lt;=SUM($G124:AE124)*$E124,SUM($G124:AE124)-SUM($AK124:BH124),ROUND(SUM($G124:AE124)*$E124,2))))))</f>
        <v/>
      </c>
      <c r="BJ124" s="167" t="str">
        <f>IF($C124="","",IF(AF$83="","",IF(AF$83="Faza inwest.",0,IF($C124=SUM($AK124:BI124),0,IF(SUM($G124:AF124)-SUM($AK124:BI124)&lt;=SUM($G124:AF124)*$E124,SUM($G124:AF124)-SUM($AK124:BI124),ROUND(SUM($G124:AF124)*$E124,2))))))</f>
        <v/>
      </c>
      <c r="BK124" s="167" t="str">
        <f>IF($C124="","",IF(AG$83="","",IF(AG$83="Faza inwest.",0,IF($C124=SUM($AK124:BJ124),0,IF(SUM($G124:AG124)-SUM($AK124:BJ124)&lt;=SUM($G124:AG124)*$E124,SUM($G124:AG124)-SUM($AK124:BJ124),ROUND(SUM($G124:AG124)*$E124,2))))))</f>
        <v/>
      </c>
      <c r="BL124" s="167" t="str">
        <f>IF($C124="","",IF(AH$83="","",IF(AH$83="Faza inwest.",0,IF($C124=SUM($AK124:BK124),0,IF(SUM($G124:AH124)-SUM($AK124:BK124)&lt;=SUM($G124:AH124)*$E124,SUM($G124:AH124)-SUM($AK124:BK124),ROUND(SUM($G124:AH124)*$E124,2))))))</f>
        <v/>
      </c>
      <c r="BM124" s="167" t="str">
        <f>IF($C124="","",IF(AI$83="","",IF(AI$83="Faza inwest.",0,IF($C124=SUM($AK124:BL124),0,IF(SUM($G124:AI124)-SUM($AK124:BL124)&lt;=SUM($G124:AI124)*$E124,SUM($G124:AI124)-SUM($AK124:BL124),ROUND(SUM($G124:AI124)*$E124,2))))))</f>
        <v/>
      </c>
      <c r="BN124" s="167" t="str">
        <f>IF($C124="","",IF(AJ$83="","",IF(AJ$83="Faza inwest.",0,IF($C124=SUM($AK124:BM124),0,IF(SUM($G124:AJ124)-SUM($AK124:BM124)&lt;=SUM($G124:AJ124)*$E124,SUM($G124:AJ124)-SUM($AK124:BM124),ROUND(SUM($G124:AJ124)*$E124,2))))))</f>
        <v/>
      </c>
    </row>
    <row r="125" spans="1:66" s="62" customFormat="1">
      <c r="A125" s="84" t="str">
        <f>IF(Dane!C102="","",Dane!C102)</f>
        <v/>
      </c>
      <c r="B125" s="175" t="str">
        <f>IF(Dane!D102="","",Dane!D102)</f>
        <v/>
      </c>
      <c r="C125" s="175" t="str">
        <f>IF(Dane!E102="","",Dane!E102)</f>
        <v/>
      </c>
      <c r="D125" s="246" t="str">
        <f>IF(Dane!F102="","",Dane!F102)</f>
        <v/>
      </c>
      <c r="E125" s="398" t="str">
        <f>IF(Dane!G102="","",Dane!G102)</f>
        <v/>
      </c>
      <c r="F125" s="166" t="str">
        <f>IF(Dane!H102="","",Dane!H102)</f>
        <v/>
      </c>
      <c r="G125" s="167" t="str">
        <f>IF(Dane!I102="","",Dane!I102)</f>
        <v/>
      </c>
      <c r="H125" s="167" t="str">
        <f>IF(Dane!J102="","",Dane!J102)</f>
        <v/>
      </c>
      <c r="I125" s="167" t="str">
        <f>IF(Dane!K102="","",Dane!K102)</f>
        <v/>
      </c>
      <c r="J125" s="167" t="str">
        <f>IF(Dane!L102="","",Dane!L102)</f>
        <v/>
      </c>
      <c r="K125" s="167" t="str">
        <f>IF(Dane!M102="","",Dane!M102)</f>
        <v/>
      </c>
      <c r="L125" s="167" t="str">
        <f>IF(Dane!N102="","",Dane!N102)</f>
        <v/>
      </c>
      <c r="M125" s="167" t="str">
        <f>IF(Dane!O102="","",Dane!O102)</f>
        <v/>
      </c>
      <c r="N125" s="167" t="str">
        <f>IF(Dane!P102="","",Dane!P102)</f>
        <v/>
      </c>
      <c r="O125" s="167" t="str">
        <f>IF(Dane!Q102="","",Dane!Q102)</f>
        <v/>
      </c>
      <c r="P125" s="167" t="str">
        <f>IF(Dane!R102="","",Dane!R102)</f>
        <v/>
      </c>
      <c r="Q125" s="167" t="str">
        <f>IF(Dane!S102="","",Dane!S102)</f>
        <v/>
      </c>
      <c r="R125" s="167" t="str">
        <f>IF(Dane!T102="","",Dane!T102)</f>
        <v/>
      </c>
      <c r="S125" s="167" t="str">
        <f>IF(Dane!U102="","",Dane!U102)</f>
        <v/>
      </c>
      <c r="T125" s="167" t="str">
        <f>IF(Dane!V102="","",Dane!V102)</f>
        <v/>
      </c>
      <c r="U125" s="167" t="str">
        <f>IF(Dane!W102="","",Dane!W102)</f>
        <v/>
      </c>
      <c r="V125" s="167" t="str">
        <f>IF(Dane!X102="","",Dane!X102)</f>
        <v/>
      </c>
      <c r="W125" s="167" t="str">
        <f>IF(Dane!Y102="","",Dane!Y102)</f>
        <v/>
      </c>
      <c r="X125" s="167" t="str">
        <f>IF(Dane!Z102="","",Dane!Z102)</f>
        <v/>
      </c>
      <c r="Y125" s="167" t="str">
        <f>IF(Dane!AA102="","",Dane!AA102)</f>
        <v/>
      </c>
      <c r="Z125" s="167" t="str">
        <f>IF(Dane!AB102="","",Dane!AB102)</f>
        <v/>
      </c>
      <c r="AA125" s="167" t="str">
        <f>IF(Dane!AC102="","",Dane!AC102)</f>
        <v/>
      </c>
      <c r="AB125" s="167" t="str">
        <f>IF(Dane!AD102="","",Dane!AD102)</f>
        <v/>
      </c>
      <c r="AC125" s="167" t="str">
        <f>IF(Dane!AE102="","",Dane!AE102)</f>
        <v/>
      </c>
      <c r="AD125" s="167" t="str">
        <f>IF(Dane!AF102="","",Dane!AF102)</f>
        <v/>
      </c>
      <c r="AE125" s="167" t="str">
        <f>IF(Dane!AG102="","",Dane!AG102)</f>
        <v/>
      </c>
      <c r="AF125" s="167" t="str">
        <f>IF(Dane!AH102="","",Dane!AH102)</f>
        <v/>
      </c>
      <c r="AG125" s="167" t="str">
        <f>IF(Dane!AI102="","",Dane!AI102)</f>
        <v/>
      </c>
      <c r="AH125" s="167" t="str">
        <f>IF(Dane!AJ102="","",Dane!AJ102)</f>
        <v/>
      </c>
      <c r="AI125" s="167" t="str">
        <f>IF(Dane!AK102="","",Dane!AK102)</f>
        <v/>
      </c>
      <c r="AJ125" s="167" t="str">
        <f>IF(Dane!AL102="","",Dane!AL102)</f>
        <v/>
      </c>
      <c r="AK125" s="167" t="str">
        <f>IF($C125="","",IF(H$83="","",IF(G$83="Faza inwest.",0,ROUND(SUM($G125:G125)*$E125,2))))</f>
        <v/>
      </c>
      <c r="AL125" s="167" t="str">
        <f>IF($C125="","",IF(H$83="","",IF(H$83="Faza inwest.",0,IF($C125=SUM($AK125:AK125),0,IF(SUM($G125:H125)-SUM($AK125:AK125)&lt;=SUM($G125:H125)*$E125,SUM($G125:H125)-SUM($AK125:AK125),ROUND(SUM($G125:H125)*$E125,2))))))</f>
        <v/>
      </c>
      <c r="AM125" s="167" t="str">
        <f>IF($C125="","",IF(I$83="","",IF(I$83="Faza inwest.",0,IF($C125=SUM($AK125:AL125),0,IF(SUM($G125:I125)-SUM($AK125:AL125)&lt;=SUM($G125:I125)*$E125,SUM($G125:I125)-SUM($AK125:AL125),ROUND(SUM($G125:I125)*$E125,2))))))</f>
        <v/>
      </c>
      <c r="AN125" s="167" t="str">
        <f>IF($C125="","",IF(J$83="","",IF(J$83="Faza inwest.",0,IF($C125=SUM($AK125:AM125),0,IF(SUM($G125:J125)-SUM($AK125:AM125)&lt;=SUM($G125:J125)*$E125,SUM($G125:J125)-SUM($AK125:AM125),ROUND(SUM($G125:J125)*$E125,2))))))</f>
        <v/>
      </c>
      <c r="AO125" s="167" t="str">
        <f>IF($C125="","",IF(K$83="","",IF(K$83="Faza inwest.",0,IF($C125=SUM($AK125:AN125),0,IF(SUM($G125:K125)-SUM($AK125:AN125)&lt;=SUM($G125:K125)*$E125,SUM($G125:K125)-SUM($AK125:AN125),ROUND(SUM($G125:K125)*$E125,2))))))</f>
        <v/>
      </c>
      <c r="AP125" s="167" t="str">
        <f>IF($C125="","",IF(L$83="","",IF(L$83="Faza inwest.",0,IF($C125=SUM($AK125:AO125),0,IF(SUM($G125:L125)-SUM($AK125:AO125)&lt;=SUM($G125:L125)*$E125,SUM($G125:L125)-SUM($AK125:AO125),ROUND(SUM($G125:L125)*$E125,2))))))</f>
        <v/>
      </c>
      <c r="AQ125" s="167" t="str">
        <f>IF($C125="","",IF(M$83="","",IF(M$83="Faza inwest.",0,IF($C125=SUM($AK125:AP125),0,IF(SUM($G125:M125)-SUM($AK125:AP125)&lt;=SUM($G125:M125)*$E125,SUM($G125:M125)-SUM($AK125:AP125),ROUND(SUM($G125:M125)*$E125,2))))))</f>
        <v/>
      </c>
      <c r="AR125" s="167" t="str">
        <f>IF($C125="","",IF(N$83="","",IF(N$83="Faza inwest.",0,IF($C125=SUM($AK125:AQ125),0,IF(SUM($G125:N125)-SUM($AK125:AQ125)&lt;=SUM($G125:N125)*$E125,SUM($G125:N125)-SUM($AK125:AQ125),ROUND(SUM($G125:N125)*$E125,2))))))</f>
        <v/>
      </c>
      <c r="AS125" s="167" t="str">
        <f>IF($C125="","",IF(O$83="","",IF(O$83="Faza inwest.",0,IF($C125=SUM($AK125:AR125),0,IF(SUM($G125:O125)-SUM($AK125:AR125)&lt;=SUM($G125:O125)*$E125,SUM($G125:O125)-SUM($AK125:AR125),ROUND(SUM($G125:O125)*$E125,2))))))</f>
        <v/>
      </c>
      <c r="AT125" s="167" t="str">
        <f>IF($C125="","",IF(P$83="","",IF(P$83="Faza inwest.",0,IF($C125=SUM($AK125:AS125),0,IF(SUM($G125:P125)-SUM($AK125:AS125)&lt;=SUM($G125:P125)*$E125,SUM($G125:P125)-SUM($AK125:AS125),ROUND(SUM($G125:P125)*$E125,2))))))</f>
        <v/>
      </c>
      <c r="AU125" s="167" t="str">
        <f>IF($C125="","",IF(Q$83="","",IF(Q$83="Faza inwest.",0,IF($C125=SUM($AK125:AT125),0,IF(SUM($G125:Q125)-SUM($AK125:AT125)&lt;=SUM($G125:Q125)*$E125,SUM($G125:Q125)-SUM($AK125:AT125),ROUND(SUM($G125:Q125)*$E125,2))))))</f>
        <v/>
      </c>
      <c r="AV125" s="167" t="str">
        <f>IF($C125="","",IF(R$83="","",IF(R$83="Faza inwest.",0,IF($C125=SUM($AK125:AU125),0,IF(SUM($G125:R125)-SUM($AK125:AU125)&lt;=SUM($G125:R125)*$E125,SUM($G125:R125)-SUM($AK125:AU125),ROUND(SUM($G125:R125)*$E125,2))))))</f>
        <v/>
      </c>
      <c r="AW125" s="167" t="str">
        <f>IF($C125="","",IF(S$83="","",IF(S$83="Faza inwest.",0,IF($C125=SUM($AK125:AV125),0,IF(SUM($G125:S125)-SUM($AK125:AV125)&lt;=SUM($G125:S125)*$E125,SUM($G125:S125)-SUM($AK125:AV125),ROUND(SUM($G125:S125)*$E125,2))))))</f>
        <v/>
      </c>
      <c r="AX125" s="167" t="str">
        <f>IF($C125="","",IF(T$83="","",IF(T$83="Faza inwest.",0,IF($C125=SUM($AK125:AW125),0,IF(SUM($G125:T125)-SUM($AK125:AW125)&lt;=SUM($G125:T125)*$E125,SUM($G125:T125)-SUM($AK125:AW125),ROUND(SUM($G125:T125)*$E125,2))))))</f>
        <v/>
      </c>
      <c r="AY125" s="167" t="str">
        <f>IF($C125="","",IF(U$83="","",IF(U$83="Faza inwest.",0,IF($C125=SUM($AK125:AX125),0,IF(SUM($G125:U125)-SUM($AK125:AX125)&lt;=SUM($G125:U125)*$E125,SUM($G125:U125)-SUM($AK125:AX125),ROUND(SUM($G125:U125)*$E125,2))))))</f>
        <v/>
      </c>
      <c r="AZ125" s="167" t="str">
        <f>IF($C125="","",IF(V$83="","",IF(V$83="Faza inwest.",0,IF($C125=SUM($AK125:AY125),0,IF(SUM($G125:V125)-SUM($AK125:AY125)&lt;=SUM($G125:V125)*$E125,SUM($G125:V125)-SUM($AK125:AY125),ROUND(SUM($G125:V125)*$E125,2))))))</f>
        <v/>
      </c>
      <c r="BA125" s="167" t="str">
        <f>IF($C125="","",IF(W$83="","",IF(W$83="Faza inwest.",0,IF($C125=SUM($AK125:AZ125),0,IF(SUM($G125:W125)-SUM($AK125:AZ125)&lt;=SUM($G125:W125)*$E125,SUM($G125:W125)-SUM($AK125:AZ125),ROUND(SUM($G125:W125)*$E125,2))))))</f>
        <v/>
      </c>
      <c r="BB125" s="167" t="str">
        <f>IF($C125="","",IF(X$83="","",IF(X$83="Faza inwest.",0,IF($C125=SUM($AK125:BA125),0,IF(SUM($G125:X125)-SUM($AK125:BA125)&lt;=SUM($G125:X125)*$E125,SUM($G125:X125)-SUM($AK125:BA125),ROUND(SUM($G125:X125)*$E125,2))))))</f>
        <v/>
      </c>
      <c r="BC125" s="167" t="str">
        <f>IF($C125="","",IF(Y$83="","",IF(Y$83="Faza inwest.",0,IF($C125=SUM($AK125:BB125),0,IF(SUM($G125:Y125)-SUM($AK125:BB125)&lt;=SUM($G125:Y125)*$E125,SUM($G125:Y125)-SUM($AK125:BB125),ROUND(SUM($G125:Y125)*$E125,2))))))</f>
        <v/>
      </c>
      <c r="BD125" s="167" t="str">
        <f>IF($C125="","",IF(Z$83="","",IF(Z$83="Faza inwest.",0,IF($C125=SUM($AK125:BC125),0,IF(SUM($G125:Z125)-SUM($AK125:BC125)&lt;=SUM($G125:Z125)*$E125,SUM($G125:Z125)-SUM($AK125:BC125),ROUND(SUM($G125:Z125)*$E125,2))))))</f>
        <v/>
      </c>
      <c r="BE125" s="167" t="str">
        <f>IF($C125="","",IF(AA$83="","",IF(AA$83="Faza inwest.",0,IF($C125=SUM($AK125:BD125),0,IF(SUM($G125:AA125)-SUM($AK125:BD125)&lt;=SUM($G125:AA125)*$E125,SUM($G125:AA125)-SUM($AK125:BD125),ROUND(SUM($G125:AA125)*$E125,2))))))</f>
        <v/>
      </c>
      <c r="BF125" s="167" t="str">
        <f>IF($C125="","",IF(AB$83="","",IF(AB$83="Faza inwest.",0,IF($C125=SUM($AK125:BE125),0,IF(SUM($G125:AB125)-SUM($AK125:BE125)&lt;=SUM($G125:AB125)*$E125,SUM($G125:AB125)-SUM($AK125:BE125),ROUND(SUM($G125:AB125)*$E125,2))))))</f>
        <v/>
      </c>
      <c r="BG125" s="167" t="str">
        <f>IF($C125="","",IF(AC$83="","",IF(AC$83="Faza inwest.",0,IF($C125=SUM($AK125:BF125),0,IF(SUM($G125:AC125)-SUM($AK125:BF125)&lt;=SUM($G125:AC125)*$E125,SUM($G125:AC125)-SUM($AK125:BF125),ROUND(SUM($G125:AC125)*$E125,2))))))</f>
        <v/>
      </c>
      <c r="BH125" s="167" t="str">
        <f>IF($C125="","",IF(AD$83="","",IF(AD$83="Faza inwest.",0,IF($C125=SUM($AK125:BG125),0,IF(SUM($G125:AD125)-SUM($AK125:BG125)&lt;=SUM($G125:AD125)*$E125,SUM($G125:AD125)-SUM($AK125:BG125),ROUND(SUM($G125:AD125)*$E125,2))))))</f>
        <v/>
      </c>
      <c r="BI125" s="167" t="str">
        <f>IF($C125="","",IF(AE$83="","",IF(AE$83="Faza inwest.",0,IF($C125=SUM($AK125:BH125),0,IF(SUM($G125:AE125)-SUM($AK125:BH125)&lt;=SUM($G125:AE125)*$E125,SUM($G125:AE125)-SUM($AK125:BH125),ROUND(SUM($G125:AE125)*$E125,2))))))</f>
        <v/>
      </c>
      <c r="BJ125" s="167" t="str">
        <f>IF($C125="","",IF(AF$83="","",IF(AF$83="Faza inwest.",0,IF($C125=SUM($AK125:BI125),0,IF(SUM($G125:AF125)-SUM($AK125:BI125)&lt;=SUM($G125:AF125)*$E125,SUM($G125:AF125)-SUM($AK125:BI125),ROUND(SUM($G125:AF125)*$E125,2))))))</f>
        <v/>
      </c>
      <c r="BK125" s="167" t="str">
        <f>IF($C125="","",IF(AG$83="","",IF(AG$83="Faza inwest.",0,IF($C125=SUM($AK125:BJ125),0,IF(SUM($G125:AG125)-SUM($AK125:BJ125)&lt;=SUM($G125:AG125)*$E125,SUM($G125:AG125)-SUM($AK125:BJ125),ROUND(SUM($G125:AG125)*$E125,2))))))</f>
        <v/>
      </c>
      <c r="BL125" s="167" t="str">
        <f>IF($C125="","",IF(AH$83="","",IF(AH$83="Faza inwest.",0,IF($C125=SUM($AK125:BK125),0,IF(SUM($G125:AH125)-SUM($AK125:BK125)&lt;=SUM($G125:AH125)*$E125,SUM($G125:AH125)-SUM($AK125:BK125),ROUND(SUM($G125:AH125)*$E125,2))))))</f>
        <v/>
      </c>
      <c r="BM125" s="167" t="str">
        <f>IF($C125="","",IF(AI$83="","",IF(AI$83="Faza inwest.",0,IF($C125=SUM($AK125:BL125),0,IF(SUM($G125:AI125)-SUM($AK125:BL125)&lt;=SUM($G125:AI125)*$E125,SUM($G125:AI125)-SUM($AK125:BL125),ROUND(SUM($G125:AI125)*$E125,2))))))</f>
        <v/>
      </c>
      <c r="BN125" s="167" t="str">
        <f>IF($C125="","",IF(AJ$83="","",IF(AJ$83="Faza inwest.",0,IF($C125=SUM($AK125:BM125),0,IF(SUM($G125:AJ125)-SUM($AK125:BM125)&lt;=SUM($G125:AJ125)*$E125,SUM($G125:AJ125)-SUM($AK125:BM125),ROUND(SUM($G125:AJ125)*$E125,2))))))</f>
        <v/>
      </c>
    </row>
    <row r="126" spans="1:66" s="62" customFormat="1">
      <c r="A126" s="84" t="str">
        <f>IF(Dane!C103="","",Dane!C103)</f>
        <v/>
      </c>
      <c r="B126" s="175" t="str">
        <f>IF(Dane!D103="","",Dane!D103)</f>
        <v/>
      </c>
      <c r="C126" s="175" t="str">
        <f>IF(Dane!E103="","",Dane!E103)</f>
        <v/>
      </c>
      <c r="D126" s="246" t="str">
        <f>IF(Dane!F103="","",Dane!F103)</f>
        <v/>
      </c>
      <c r="E126" s="398" t="str">
        <f>IF(Dane!G103="","",Dane!G103)</f>
        <v/>
      </c>
      <c r="F126" s="166" t="str">
        <f>IF(Dane!H103="","",Dane!H103)</f>
        <v/>
      </c>
      <c r="G126" s="167" t="str">
        <f>IF(Dane!I103="","",Dane!I103)</f>
        <v/>
      </c>
      <c r="H126" s="167" t="str">
        <f>IF(Dane!J103="","",Dane!J103)</f>
        <v/>
      </c>
      <c r="I126" s="167" t="str">
        <f>IF(Dane!K103="","",Dane!K103)</f>
        <v/>
      </c>
      <c r="J126" s="167" t="str">
        <f>IF(Dane!L103="","",Dane!L103)</f>
        <v/>
      </c>
      <c r="K126" s="167" t="str">
        <f>IF(Dane!M103="","",Dane!M103)</f>
        <v/>
      </c>
      <c r="L126" s="167" t="str">
        <f>IF(Dane!N103="","",Dane!N103)</f>
        <v/>
      </c>
      <c r="M126" s="167" t="str">
        <f>IF(Dane!O103="","",Dane!O103)</f>
        <v/>
      </c>
      <c r="N126" s="167" t="str">
        <f>IF(Dane!P103="","",Dane!P103)</f>
        <v/>
      </c>
      <c r="O126" s="167" t="str">
        <f>IF(Dane!Q103="","",Dane!Q103)</f>
        <v/>
      </c>
      <c r="P126" s="167" t="str">
        <f>IF(Dane!R103="","",Dane!R103)</f>
        <v/>
      </c>
      <c r="Q126" s="167" t="str">
        <f>IF(Dane!S103="","",Dane!S103)</f>
        <v/>
      </c>
      <c r="R126" s="167" t="str">
        <f>IF(Dane!T103="","",Dane!T103)</f>
        <v/>
      </c>
      <c r="S126" s="167" t="str">
        <f>IF(Dane!U103="","",Dane!U103)</f>
        <v/>
      </c>
      <c r="T126" s="167" t="str">
        <f>IF(Dane!V103="","",Dane!V103)</f>
        <v/>
      </c>
      <c r="U126" s="167" t="str">
        <f>IF(Dane!W103="","",Dane!W103)</f>
        <v/>
      </c>
      <c r="V126" s="167" t="str">
        <f>IF(Dane!X103="","",Dane!X103)</f>
        <v/>
      </c>
      <c r="W126" s="167" t="str">
        <f>IF(Dane!Y103="","",Dane!Y103)</f>
        <v/>
      </c>
      <c r="X126" s="167" t="str">
        <f>IF(Dane!Z103="","",Dane!Z103)</f>
        <v/>
      </c>
      <c r="Y126" s="167" t="str">
        <f>IF(Dane!AA103="","",Dane!AA103)</f>
        <v/>
      </c>
      <c r="Z126" s="167" t="str">
        <f>IF(Dane!AB103="","",Dane!AB103)</f>
        <v/>
      </c>
      <c r="AA126" s="167" t="str">
        <f>IF(Dane!AC103="","",Dane!AC103)</f>
        <v/>
      </c>
      <c r="AB126" s="167" t="str">
        <f>IF(Dane!AD103="","",Dane!AD103)</f>
        <v/>
      </c>
      <c r="AC126" s="167" t="str">
        <f>IF(Dane!AE103="","",Dane!AE103)</f>
        <v/>
      </c>
      <c r="AD126" s="167" t="str">
        <f>IF(Dane!AF103="","",Dane!AF103)</f>
        <v/>
      </c>
      <c r="AE126" s="167" t="str">
        <f>IF(Dane!AG103="","",Dane!AG103)</f>
        <v/>
      </c>
      <c r="AF126" s="167" t="str">
        <f>IF(Dane!AH103="","",Dane!AH103)</f>
        <v/>
      </c>
      <c r="AG126" s="167" t="str">
        <f>IF(Dane!AI103="","",Dane!AI103)</f>
        <v/>
      </c>
      <c r="AH126" s="167" t="str">
        <f>IF(Dane!AJ103="","",Dane!AJ103)</f>
        <v/>
      </c>
      <c r="AI126" s="167" t="str">
        <f>IF(Dane!AK103="","",Dane!AK103)</f>
        <v/>
      </c>
      <c r="AJ126" s="167" t="str">
        <f>IF(Dane!AL103="","",Dane!AL103)</f>
        <v/>
      </c>
      <c r="AK126" s="167" t="str">
        <f>IF($C126="","",IF(H$83="","",IF(G$83="Faza inwest.",0,ROUND(SUM($G126:G126)*$E126,2))))</f>
        <v/>
      </c>
      <c r="AL126" s="167" t="str">
        <f>IF($C126="","",IF(H$83="","",IF(H$83="Faza inwest.",0,IF($C126=SUM($AK126:AK126),0,IF(SUM($G126:H126)-SUM($AK126:AK126)&lt;=SUM($G126:H126)*$E126,SUM($G126:H126)-SUM($AK126:AK126),ROUND(SUM($G126:H126)*$E126,2))))))</f>
        <v/>
      </c>
      <c r="AM126" s="167" t="str">
        <f>IF($C126="","",IF(I$83="","",IF(I$83="Faza inwest.",0,IF($C126=SUM($AK126:AL126),0,IF(SUM($G126:I126)-SUM($AK126:AL126)&lt;=SUM($G126:I126)*$E126,SUM($G126:I126)-SUM($AK126:AL126),ROUND(SUM($G126:I126)*$E126,2))))))</f>
        <v/>
      </c>
      <c r="AN126" s="167" t="str">
        <f>IF($C126="","",IF(J$83="","",IF(J$83="Faza inwest.",0,IF($C126=SUM($AK126:AM126),0,IF(SUM($G126:J126)-SUM($AK126:AM126)&lt;=SUM($G126:J126)*$E126,SUM($G126:J126)-SUM($AK126:AM126),ROUND(SUM($G126:J126)*$E126,2))))))</f>
        <v/>
      </c>
      <c r="AO126" s="167" t="str">
        <f>IF($C126="","",IF(K$83="","",IF(K$83="Faza inwest.",0,IF($C126=SUM($AK126:AN126),0,IF(SUM($G126:K126)-SUM($AK126:AN126)&lt;=SUM($G126:K126)*$E126,SUM($G126:K126)-SUM($AK126:AN126),ROUND(SUM($G126:K126)*$E126,2))))))</f>
        <v/>
      </c>
      <c r="AP126" s="167" t="str">
        <f>IF($C126="","",IF(L$83="","",IF(L$83="Faza inwest.",0,IF($C126=SUM($AK126:AO126),0,IF(SUM($G126:L126)-SUM($AK126:AO126)&lt;=SUM($G126:L126)*$E126,SUM($G126:L126)-SUM($AK126:AO126),ROUND(SUM($G126:L126)*$E126,2))))))</f>
        <v/>
      </c>
      <c r="AQ126" s="167" t="str">
        <f>IF($C126="","",IF(M$83="","",IF(M$83="Faza inwest.",0,IF($C126=SUM($AK126:AP126),0,IF(SUM($G126:M126)-SUM($AK126:AP126)&lt;=SUM($G126:M126)*$E126,SUM($G126:M126)-SUM($AK126:AP126),ROUND(SUM($G126:M126)*$E126,2))))))</f>
        <v/>
      </c>
      <c r="AR126" s="167" t="str">
        <f>IF($C126="","",IF(N$83="","",IF(N$83="Faza inwest.",0,IF($C126=SUM($AK126:AQ126),0,IF(SUM($G126:N126)-SUM($AK126:AQ126)&lt;=SUM($G126:N126)*$E126,SUM($G126:N126)-SUM($AK126:AQ126),ROUND(SUM($G126:N126)*$E126,2))))))</f>
        <v/>
      </c>
      <c r="AS126" s="167" t="str">
        <f>IF($C126="","",IF(O$83="","",IF(O$83="Faza inwest.",0,IF($C126=SUM($AK126:AR126),0,IF(SUM($G126:O126)-SUM($AK126:AR126)&lt;=SUM($G126:O126)*$E126,SUM($G126:O126)-SUM($AK126:AR126),ROUND(SUM($G126:O126)*$E126,2))))))</f>
        <v/>
      </c>
      <c r="AT126" s="167" t="str">
        <f>IF($C126="","",IF(P$83="","",IF(P$83="Faza inwest.",0,IF($C126=SUM($AK126:AS126),0,IF(SUM($G126:P126)-SUM($AK126:AS126)&lt;=SUM($G126:P126)*$E126,SUM($G126:P126)-SUM($AK126:AS126),ROUND(SUM($G126:P126)*$E126,2))))))</f>
        <v/>
      </c>
      <c r="AU126" s="167" t="str">
        <f>IF($C126="","",IF(Q$83="","",IF(Q$83="Faza inwest.",0,IF($C126=SUM($AK126:AT126),0,IF(SUM($G126:Q126)-SUM($AK126:AT126)&lt;=SUM($G126:Q126)*$E126,SUM($G126:Q126)-SUM($AK126:AT126),ROUND(SUM($G126:Q126)*$E126,2))))))</f>
        <v/>
      </c>
      <c r="AV126" s="167" t="str">
        <f>IF($C126="","",IF(R$83="","",IF(R$83="Faza inwest.",0,IF($C126=SUM($AK126:AU126),0,IF(SUM($G126:R126)-SUM($AK126:AU126)&lt;=SUM($G126:R126)*$E126,SUM($G126:R126)-SUM($AK126:AU126),ROUND(SUM($G126:R126)*$E126,2))))))</f>
        <v/>
      </c>
      <c r="AW126" s="167" t="str">
        <f>IF($C126="","",IF(S$83="","",IF(S$83="Faza inwest.",0,IF($C126=SUM($AK126:AV126),0,IF(SUM($G126:S126)-SUM($AK126:AV126)&lt;=SUM($G126:S126)*$E126,SUM($G126:S126)-SUM($AK126:AV126),ROUND(SUM($G126:S126)*$E126,2))))))</f>
        <v/>
      </c>
      <c r="AX126" s="167" t="str">
        <f>IF($C126="","",IF(T$83="","",IF(T$83="Faza inwest.",0,IF($C126=SUM($AK126:AW126),0,IF(SUM($G126:T126)-SUM($AK126:AW126)&lt;=SUM($G126:T126)*$E126,SUM($G126:T126)-SUM($AK126:AW126),ROUND(SUM($G126:T126)*$E126,2))))))</f>
        <v/>
      </c>
      <c r="AY126" s="167" t="str">
        <f>IF($C126="","",IF(U$83="","",IF(U$83="Faza inwest.",0,IF($C126=SUM($AK126:AX126),0,IF(SUM($G126:U126)-SUM($AK126:AX126)&lt;=SUM($G126:U126)*$E126,SUM($G126:U126)-SUM($AK126:AX126),ROUND(SUM($G126:U126)*$E126,2))))))</f>
        <v/>
      </c>
      <c r="AZ126" s="167" t="str">
        <f>IF($C126="","",IF(V$83="","",IF(V$83="Faza inwest.",0,IF($C126=SUM($AK126:AY126),0,IF(SUM($G126:V126)-SUM($AK126:AY126)&lt;=SUM($G126:V126)*$E126,SUM($G126:V126)-SUM($AK126:AY126),ROUND(SUM($G126:V126)*$E126,2))))))</f>
        <v/>
      </c>
      <c r="BA126" s="167" t="str">
        <f>IF($C126="","",IF(W$83="","",IF(W$83="Faza inwest.",0,IF($C126=SUM($AK126:AZ126),0,IF(SUM($G126:W126)-SUM($AK126:AZ126)&lt;=SUM($G126:W126)*$E126,SUM($G126:W126)-SUM($AK126:AZ126),ROUND(SUM($G126:W126)*$E126,2))))))</f>
        <v/>
      </c>
      <c r="BB126" s="167" t="str">
        <f>IF($C126="","",IF(X$83="","",IF(X$83="Faza inwest.",0,IF($C126=SUM($AK126:BA126),0,IF(SUM($G126:X126)-SUM($AK126:BA126)&lt;=SUM($G126:X126)*$E126,SUM($G126:X126)-SUM($AK126:BA126),ROUND(SUM($G126:X126)*$E126,2))))))</f>
        <v/>
      </c>
      <c r="BC126" s="167" t="str">
        <f>IF($C126="","",IF(Y$83="","",IF(Y$83="Faza inwest.",0,IF($C126=SUM($AK126:BB126),0,IF(SUM($G126:Y126)-SUM($AK126:BB126)&lt;=SUM($G126:Y126)*$E126,SUM($G126:Y126)-SUM($AK126:BB126),ROUND(SUM($G126:Y126)*$E126,2))))))</f>
        <v/>
      </c>
      <c r="BD126" s="167" t="str">
        <f>IF($C126="","",IF(Z$83="","",IF(Z$83="Faza inwest.",0,IF($C126=SUM($AK126:BC126),0,IF(SUM($G126:Z126)-SUM($AK126:BC126)&lt;=SUM($G126:Z126)*$E126,SUM($G126:Z126)-SUM($AK126:BC126),ROUND(SUM($G126:Z126)*$E126,2))))))</f>
        <v/>
      </c>
      <c r="BE126" s="167" t="str">
        <f>IF($C126="","",IF(AA$83="","",IF(AA$83="Faza inwest.",0,IF($C126=SUM($AK126:BD126),0,IF(SUM($G126:AA126)-SUM($AK126:BD126)&lt;=SUM($G126:AA126)*$E126,SUM($G126:AA126)-SUM($AK126:BD126),ROUND(SUM($G126:AA126)*$E126,2))))))</f>
        <v/>
      </c>
      <c r="BF126" s="167" t="str">
        <f>IF($C126="","",IF(AB$83="","",IF(AB$83="Faza inwest.",0,IF($C126=SUM($AK126:BE126),0,IF(SUM($G126:AB126)-SUM($AK126:BE126)&lt;=SUM($G126:AB126)*$E126,SUM($G126:AB126)-SUM($AK126:BE126),ROUND(SUM($G126:AB126)*$E126,2))))))</f>
        <v/>
      </c>
      <c r="BG126" s="167" t="str">
        <f>IF($C126="","",IF(AC$83="","",IF(AC$83="Faza inwest.",0,IF($C126=SUM($AK126:BF126),0,IF(SUM($G126:AC126)-SUM($AK126:BF126)&lt;=SUM($G126:AC126)*$E126,SUM($G126:AC126)-SUM($AK126:BF126),ROUND(SUM($G126:AC126)*$E126,2))))))</f>
        <v/>
      </c>
      <c r="BH126" s="167" t="str">
        <f>IF($C126="","",IF(AD$83="","",IF(AD$83="Faza inwest.",0,IF($C126=SUM($AK126:BG126),0,IF(SUM($G126:AD126)-SUM($AK126:BG126)&lt;=SUM($G126:AD126)*$E126,SUM($G126:AD126)-SUM($AK126:BG126),ROUND(SUM($G126:AD126)*$E126,2))))))</f>
        <v/>
      </c>
      <c r="BI126" s="167" t="str">
        <f>IF($C126="","",IF(AE$83="","",IF(AE$83="Faza inwest.",0,IF($C126=SUM($AK126:BH126),0,IF(SUM($G126:AE126)-SUM($AK126:BH126)&lt;=SUM($G126:AE126)*$E126,SUM($G126:AE126)-SUM($AK126:BH126),ROUND(SUM($G126:AE126)*$E126,2))))))</f>
        <v/>
      </c>
      <c r="BJ126" s="167" t="str">
        <f>IF($C126="","",IF(AF$83="","",IF(AF$83="Faza inwest.",0,IF($C126=SUM($AK126:BI126),0,IF(SUM($G126:AF126)-SUM($AK126:BI126)&lt;=SUM($G126:AF126)*$E126,SUM($G126:AF126)-SUM($AK126:BI126),ROUND(SUM($G126:AF126)*$E126,2))))))</f>
        <v/>
      </c>
      <c r="BK126" s="167" t="str">
        <f>IF($C126="","",IF(AG$83="","",IF(AG$83="Faza inwest.",0,IF($C126=SUM($AK126:BJ126),0,IF(SUM($G126:AG126)-SUM($AK126:BJ126)&lt;=SUM($G126:AG126)*$E126,SUM($G126:AG126)-SUM($AK126:BJ126),ROUND(SUM($G126:AG126)*$E126,2))))))</f>
        <v/>
      </c>
      <c r="BL126" s="167" t="str">
        <f>IF($C126="","",IF(AH$83="","",IF(AH$83="Faza inwest.",0,IF($C126=SUM($AK126:BK126),0,IF(SUM($G126:AH126)-SUM($AK126:BK126)&lt;=SUM($G126:AH126)*$E126,SUM($G126:AH126)-SUM($AK126:BK126),ROUND(SUM($G126:AH126)*$E126,2))))))</f>
        <v/>
      </c>
      <c r="BM126" s="167" t="str">
        <f>IF($C126="","",IF(AI$83="","",IF(AI$83="Faza inwest.",0,IF($C126=SUM($AK126:BL126),0,IF(SUM($G126:AI126)-SUM($AK126:BL126)&lt;=SUM($G126:AI126)*$E126,SUM($G126:AI126)-SUM($AK126:BL126),ROUND(SUM($G126:AI126)*$E126,2))))))</f>
        <v/>
      </c>
      <c r="BN126" s="167" t="str">
        <f>IF($C126="","",IF(AJ$83="","",IF(AJ$83="Faza inwest.",0,IF($C126=SUM($AK126:BM126),0,IF(SUM($G126:AJ126)-SUM($AK126:BM126)&lt;=SUM($G126:AJ126)*$E126,SUM($G126:AJ126)-SUM($AK126:BM126),ROUND(SUM($G126:AJ126)*$E126,2))))))</f>
        <v/>
      </c>
    </row>
    <row r="127" spans="1:66" s="317" customFormat="1" ht="19.5" customHeight="1">
      <c r="A127" s="316"/>
      <c r="B127" s="317" t="s">
        <v>120</v>
      </c>
    </row>
    <row r="128" spans="1:66" s="1" customFormat="1" ht="11.25" customHeight="1">
      <c r="A128" s="835" t="s">
        <v>122</v>
      </c>
      <c r="B128" s="785" t="s">
        <v>163</v>
      </c>
      <c r="C128" s="781" t="s">
        <v>161</v>
      </c>
      <c r="D128" s="787"/>
      <c r="E128" s="789"/>
      <c r="F128" s="781" t="s">
        <v>162</v>
      </c>
      <c r="G128" s="335" t="str">
        <f t="shared" ref="G128:AJ128" si="29">IF(G$83="","",G$83)</f>
        <v>Faza oper.</v>
      </c>
      <c r="H128" s="335" t="str">
        <f t="shared" si="29"/>
        <v>Faza oper.</v>
      </c>
      <c r="I128" s="335" t="str">
        <f t="shared" si="29"/>
        <v>Faza oper.</v>
      </c>
      <c r="J128" s="335" t="str">
        <f t="shared" si="29"/>
        <v>Faza oper.</v>
      </c>
      <c r="K128" s="335" t="str">
        <f t="shared" si="29"/>
        <v>Faza oper.</v>
      </c>
      <c r="L128" s="335" t="str">
        <f t="shared" si="29"/>
        <v>Faza oper.</v>
      </c>
      <c r="M128" s="335" t="str">
        <f t="shared" si="29"/>
        <v>Faza oper.</v>
      </c>
      <c r="N128" s="335" t="str">
        <f t="shared" si="29"/>
        <v>Faza oper.</v>
      </c>
      <c r="O128" s="335" t="str">
        <f t="shared" si="29"/>
        <v>Faza oper.</v>
      </c>
      <c r="P128" s="335" t="str">
        <f t="shared" si="29"/>
        <v>Faza oper.</v>
      </c>
      <c r="Q128" s="335" t="str">
        <f t="shared" si="29"/>
        <v>Faza oper.</v>
      </c>
      <c r="R128" s="335" t="str">
        <f t="shared" si="29"/>
        <v>Faza oper.</v>
      </c>
      <c r="S128" s="335" t="str">
        <f t="shared" si="29"/>
        <v>Faza oper.</v>
      </c>
      <c r="T128" s="335" t="str">
        <f t="shared" si="29"/>
        <v>Faza oper.</v>
      </c>
      <c r="U128" s="335" t="str">
        <f t="shared" si="29"/>
        <v>Faza oper.</v>
      </c>
      <c r="V128" s="335" t="str">
        <f t="shared" si="29"/>
        <v>Faza oper.</v>
      </c>
      <c r="W128" s="335" t="str">
        <f t="shared" si="29"/>
        <v>Faza oper.</v>
      </c>
      <c r="X128" s="335" t="str">
        <f t="shared" si="29"/>
        <v>Faza oper.</v>
      </c>
      <c r="Y128" s="335" t="str">
        <f t="shared" si="29"/>
        <v>Faza oper.</v>
      </c>
      <c r="Z128" s="335" t="str">
        <f t="shared" si="29"/>
        <v>Faza oper.</v>
      </c>
      <c r="AA128" s="335" t="str">
        <f t="shared" si="29"/>
        <v>Faza oper.</v>
      </c>
      <c r="AB128" s="335" t="str">
        <f t="shared" si="29"/>
        <v>Faza oper.</v>
      </c>
      <c r="AC128" s="335" t="str">
        <f t="shared" si="29"/>
        <v>Faza oper.</v>
      </c>
      <c r="AD128" s="335" t="str">
        <f t="shared" si="29"/>
        <v>Faza oper.</v>
      </c>
      <c r="AE128" s="335" t="str">
        <f t="shared" si="29"/>
        <v>Faza oper.</v>
      </c>
      <c r="AF128" s="335" t="str">
        <f t="shared" si="29"/>
        <v>Faza oper.</v>
      </c>
      <c r="AG128" s="335" t="str">
        <f t="shared" si="29"/>
        <v>Faza oper.</v>
      </c>
      <c r="AH128" s="335" t="str">
        <f t="shared" si="29"/>
        <v>Faza oper.</v>
      </c>
      <c r="AI128" s="335" t="str">
        <f t="shared" si="29"/>
        <v>Faza oper.</v>
      </c>
      <c r="AJ128" s="335" t="str">
        <f t="shared" si="29"/>
        <v>Faza oper.</v>
      </c>
    </row>
    <row r="129" spans="1:66" s="1" customFormat="1">
      <c r="A129" s="836"/>
      <c r="B129" s="786"/>
      <c r="C129" s="782"/>
      <c r="D129" s="788"/>
      <c r="E129" s="790"/>
      <c r="F129" s="782"/>
      <c r="G129" s="12">
        <f t="shared" ref="G129:AJ129" si="30">IF(G$84="","",G$84)</f>
        <v>2021</v>
      </c>
      <c r="H129" s="12">
        <f t="shared" si="30"/>
        <v>2022</v>
      </c>
      <c r="I129" s="12">
        <f t="shared" si="30"/>
        <v>2023</v>
      </c>
      <c r="J129" s="12">
        <f t="shared" si="30"/>
        <v>2024</v>
      </c>
      <c r="K129" s="12">
        <f t="shared" si="30"/>
        <v>2025</v>
      </c>
      <c r="L129" s="12">
        <f t="shared" si="30"/>
        <v>2026</v>
      </c>
      <c r="M129" s="12">
        <f t="shared" si="30"/>
        <v>2027</v>
      </c>
      <c r="N129" s="12">
        <f t="shared" si="30"/>
        <v>2028</v>
      </c>
      <c r="O129" s="12">
        <f t="shared" si="30"/>
        <v>2029</v>
      </c>
      <c r="P129" s="12">
        <f t="shared" si="30"/>
        <v>2030</v>
      </c>
      <c r="Q129" s="12">
        <f t="shared" si="30"/>
        <v>2031</v>
      </c>
      <c r="R129" s="12">
        <f t="shared" si="30"/>
        <v>2032</v>
      </c>
      <c r="S129" s="12">
        <f t="shared" si="30"/>
        <v>2033</v>
      </c>
      <c r="T129" s="12">
        <f t="shared" si="30"/>
        <v>2034</v>
      </c>
      <c r="U129" s="12">
        <f t="shared" si="30"/>
        <v>2035</v>
      </c>
      <c r="V129" s="12">
        <f t="shared" si="30"/>
        <v>2036</v>
      </c>
      <c r="W129" s="12">
        <f t="shared" si="30"/>
        <v>2037</v>
      </c>
      <c r="X129" s="12">
        <f t="shared" si="30"/>
        <v>2038</v>
      </c>
      <c r="Y129" s="12">
        <f t="shared" si="30"/>
        <v>2039</v>
      </c>
      <c r="Z129" s="12">
        <f t="shared" si="30"/>
        <v>2040</v>
      </c>
      <c r="AA129" s="12">
        <f t="shared" si="30"/>
        <v>2041</v>
      </c>
      <c r="AB129" s="12">
        <f t="shared" si="30"/>
        <v>2042</v>
      </c>
      <c r="AC129" s="12">
        <f t="shared" si="30"/>
        <v>2043</v>
      </c>
      <c r="AD129" s="12">
        <f t="shared" si="30"/>
        <v>2044</v>
      </c>
      <c r="AE129" s="12">
        <f t="shared" si="30"/>
        <v>2045</v>
      </c>
      <c r="AF129" s="12">
        <f t="shared" si="30"/>
        <v>2046</v>
      </c>
      <c r="AG129" s="12">
        <f t="shared" si="30"/>
        <v>2047</v>
      </c>
      <c r="AH129" s="12">
        <f t="shared" si="30"/>
        <v>2048</v>
      </c>
      <c r="AI129" s="12">
        <f t="shared" si="30"/>
        <v>2049</v>
      </c>
      <c r="AJ129" s="12">
        <f t="shared" si="30"/>
        <v>2050</v>
      </c>
    </row>
    <row r="130" spans="1:66" s="62" customFormat="1">
      <c r="A130" s="71">
        <v>1</v>
      </c>
      <c r="B130" s="10" t="s">
        <v>542</v>
      </c>
      <c r="C130" s="174">
        <f>SUM(G130:AJ130)</f>
        <v>0</v>
      </c>
      <c r="D130" s="337" t="str">
        <f>IF(C130&gt;F130,"Przekroczona wartość rezerw","")</f>
        <v/>
      </c>
      <c r="E130" s="338"/>
      <c r="F130" s="339">
        <f>10%*C185</f>
        <v>0</v>
      </c>
      <c r="G130" s="388" t="str">
        <f>IF(Dane!I107="","",Dane!I107)</f>
        <v/>
      </c>
      <c r="H130" s="339" t="str">
        <f>IF(Dane!J107="","",Dane!J107)</f>
        <v/>
      </c>
      <c r="I130" s="339" t="str">
        <f>IF(Dane!K107="","",Dane!K107)</f>
        <v/>
      </c>
      <c r="J130" s="339" t="str">
        <f>IF(Dane!L107="","",Dane!L107)</f>
        <v/>
      </c>
      <c r="K130" s="339" t="str">
        <f>IF(Dane!M107="","",Dane!M107)</f>
        <v/>
      </c>
      <c r="L130" s="339" t="str">
        <f>IF(Dane!N107="","",Dane!N107)</f>
        <v/>
      </c>
      <c r="M130" s="339" t="str">
        <f>IF(Dane!O107="","",Dane!O107)</f>
        <v/>
      </c>
      <c r="N130" s="339" t="str">
        <f>IF(Dane!P107="","",Dane!P107)</f>
        <v/>
      </c>
      <c r="O130" s="339" t="str">
        <f>IF(Dane!Q107="","",Dane!Q107)</f>
        <v/>
      </c>
      <c r="P130" s="339" t="str">
        <f>IF(Dane!R107="","",Dane!R107)</f>
        <v/>
      </c>
      <c r="Q130" s="339" t="str">
        <f>IF(Dane!S107="","",Dane!S107)</f>
        <v/>
      </c>
      <c r="R130" s="339" t="str">
        <f>IF(Dane!T107="","",Dane!T107)</f>
        <v/>
      </c>
      <c r="S130" s="339" t="str">
        <f>IF(Dane!U107="","",Dane!U107)</f>
        <v/>
      </c>
      <c r="T130" s="339" t="str">
        <f>IF(Dane!V107="","",Dane!V107)</f>
        <v/>
      </c>
      <c r="U130" s="339" t="str">
        <f>IF(Dane!W107="","",Dane!W107)</f>
        <v/>
      </c>
      <c r="V130" s="339" t="str">
        <f>IF(Dane!X107="","",Dane!X107)</f>
        <v/>
      </c>
      <c r="W130" s="339" t="str">
        <f>IF(Dane!Y107="","",Dane!Y107)</f>
        <v/>
      </c>
      <c r="X130" s="339" t="str">
        <f>IF(Dane!Z107="","",Dane!Z107)</f>
        <v/>
      </c>
      <c r="Y130" s="339" t="str">
        <f>IF(Dane!AA107="","",Dane!AA107)</f>
        <v/>
      </c>
      <c r="Z130" s="339" t="str">
        <f>IF(Dane!AB107="","",Dane!AB107)</f>
        <v/>
      </c>
      <c r="AA130" s="339" t="str">
        <f>IF(Dane!AC107="","",Dane!AC107)</f>
        <v/>
      </c>
      <c r="AB130" s="339" t="str">
        <f>IF(Dane!AD107="","",Dane!AD107)</f>
        <v/>
      </c>
      <c r="AC130" s="339" t="str">
        <f>IF(Dane!AE107="","",Dane!AE107)</f>
        <v/>
      </c>
      <c r="AD130" s="339" t="str">
        <f>IF(Dane!AF107="","",Dane!AF107)</f>
        <v/>
      </c>
      <c r="AE130" s="339" t="str">
        <f>IF(Dane!AG107="","",Dane!AG107)</f>
        <v/>
      </c>
      <c r="AF130" s="339" t="str">
        <f>IF(Dane!AH107="","",Dane!AH107)</f>
        <v/>
      </c>
      <c r="AG130" s="339" t="str">
        <f>IF(Dane!AI107="","",Dane!AI107)</f>
        <v/>
      </c>
      <c r="AH130" s="339" t="str">
        <f>IF(Dane!AJ107="","",Dane!AJ107)</f>
        <v/>
      </c>
      <c r="AI130" s="339" t="str">
        <f>IF(Dane!AK107="","",Dane!AK107)</f>
        <v/>
      </c>
      <c r="AJ130" s="339" t="str">
        <f>IF(Dane!AL107="","",Dane!AL107)</f>
        <v/>
      </c>
    </row>
    <row r="131" spans="1:66" s="317" customFormat="1" ht="19.5" customHeight="1">
      <c r="A131" s="316"/>
      <c r="B131" s="317" t="s">
        <v>164</v>
      </c>
    </row>
    <row r="132" spans="1:66" s="1" customFormat="1">
      <c r="A132" s="835" t="s">
        <v>110</v>
      </c>
      <c r="B132" s="785" t="s">
        <v>117</v>
      </c>
      <c r="C132" s="781" t="s">
        <v>93</v>
      </c>
      <c r="D132" s="781" t="s">
        <v>60</v>
      </c>
      <c r="E132" s="791" t="s">
        <v>94</v>
      </c>
      <c r="F132" s="781" t="s">
        <v>8</v>
      </c>
      <c r="G132" s="335" t="str">
        <f t="shared" ref="G132:AJ132" si="31">IF(G$83="","",G$83)</f>
        <v>Faza oper.</v>
      </c>
      <c r="H132" s="335" t="str">
        <f t="shared" si="31"/>
        <v>Faza oper.</v>
      </c>
      <c r="I132" s="335" t="str">
        <f t="shared" si="31"/>
        <v>Faza oper.</v>
      </c>
      <c r="J132" s="335" t="str">
        <f t="shared" si="31"/>
        <v>Faza oper.</v>
      </c>
      <c r="K132" s="335" t="str">
        <f t="shared" si="31"/>
        <v>Faza oper.</v>
      </c>
      <c r="L132" s="335" t="str">
        <f t="shared" si="31"/>
        <v>Faza oper.</v>
      </c>
      <c r="M132" s="335" t="str">
        <f t="shared" si="31"/>
        <v>Faza oper.</v>
      </c>
      <c r="N132" s="335" t="str">
        <f t="shared" si="31"/>
        <v>Faza oper.</v>
      </c>
      <c r="O132" s="335" t="str">
        <f t="shared" si="31"/>
        <v>Faza oper.</v>
      </c>
      <c r="P132" s="335" t="str">
        <f t="shared" si="31"/>
        <v>Faza oper.</v>
      </c>
      <c r="Q132" s="335" t="str">
        <f t="shared" si="31"/>
        <v>Faza oper.</v>
      </c>
      <c r="R132" s="335" t="str">
        <f t="shared" si="31"/>
        <v>Faza oper.</v>
      </c>
      <c r="S132" s="335" t="str">
        <f t="shared" si="31"/>
        <v>Faza oper.</v>
      </c>
      <c r="T132" s="335" t="str">
        <f t="shared" si="31"/>
        <v>Faza oper.</v>
      </c>
      <c r="U132" s="335" t="str">
        <f t="shared" si="31"/>
        <v>Faza oper.</v>
      </c>
      <c r="V132" s="335" t="str">
        <f t="shared" si="31"/>
        <v>Faza oper.</v>
      </c>
      <c r="W132" s="335" t="str">
        <f t="shared" si="31"/>
        <v>Faza oper.</v>
      </c>
      <c r="X132" s="335" t="str">
        <f t="shared" si="31"/>
        <v>Faza oper.</v>
      </c>
      <c r="Y132" s="335" t="str">
        <f t="shared" si="31"/>
        <v>Faza oper.</v>
      </c>
      <c r="Z132" s="335" t="str">
        <f t="shared" si="31"/>
        <v>Faza oper.</v>
      </c>
      <c r="AA132" s="335" t="str">
        <f t="shared" si="31"/>
        <v>Faza oper.</v>
      </c>
      <c r="AB132" s="335" t="str">
        <f t="shared" si="31"/>
        <v>Faza oper.</v>
      </c>
      <c r="AC132" s="335" t="str">
        <f t="shared" si="31"/>
        <v>Faza oper.</v>
      </c>
      <c r="AD132" s="335" t="str">
        <f t="shared" si="31"/>
        <v>Faza oper.</v>
      </c>
      <c r="AE132" s="335" t="str">
        <f t="shared" si="31"/>
        <v>Faza oper.</v>
      </c>
      <c r="AF132" s="335" t="str">
        <f t="shared" si="31"/>
        <v>Faza oper.</v>
      </c>
      <c r="AG132" s="335" t="str">
        <f t="shared" si="31"/>
        <v>Faza oper.</v>
      </c>
      <c r="AH132" s="335" t="str">
        <f t="shared" si="31"/>
        <v>Faza oper.</v>
      </c>
      <c r="AI132" s="335" t="str">
        <f t="shared" si="31"/>
        <v>Faza oper.</v>
      </c>
      <c r="AJ132" s="335" t="str">
        <f t="shared" si="31"/>
        <v>Faza oper.</v>
      </c>
      <c r="AK132" s="336" t="str">
        <f t="shared" ref="AK132:BN132" si="32">IF(G$83="","",G$83)</f>
        <v>Faza oper.</v>
      </c>
      <c r="AL132" s="336" t="str">
        <f t="shared" si="32"/>
        <v>Faza oper.</v>
      </c>
      <c r="AM132" s="336" t="str">
        <f t="shared" si="32"/>
        <v>Faza oper.</v>
      </c>
      <c r="AN132" s="336" t="str">
        <f t="shared" si="32"/>
        <v>Faza oper.</v>
      </c>
      <c r="AO132" s="336" t="str">
        <f t="shared" si="32"/>
        <v>Faza oper.</v>
      </c>
      <c r="AP132" s="336" t="str">
        <f t="shared" si="32"/>
        <v>Faza oper.</v>
      </c>
      <c r="AQ132" s="336" t="str">
        <f t="shared" si="32"/>
        <v>Faza oper.</v>
      </c>
      <c r="AR132" s="336" t="str">
        <f t="shared" si="32"/>
        <v>Faza oper.</v>
      </c>
      <c r="AS132" s="336" t="str">
        <f t="shared" si="32"/>
        <v>Faza oper.</v>
      </c>
      <c r="AT132" s="336" t="str">
        <f t="shared" si="32"/>
        <v>Faza oper.</v>
      </c>
      <c r="AU132" s="336" t="str">
        <f t="shared" si="32"/>
        <v>Faza oper.</v>
      </c>
      <c r="AV132" s="336" t="str">
        <f t="shared" si="32"/>
        <v>Faza oper.</v>
      </c>
      <c r="AW132" s="336" t="str">
        <f t="shared" si="32"/>
        <v>Faza oper.</v>
      </c>
      <c r="AX132" s="336" t="str">
        <f t="shared" si="32"/>
        <v>Faza oper.</v>
      </c>
      <c r="AY132" s="336" t="str">
        <f t="shared" si="32"/>
        <v>Faza oper.</v>
      </c>
      <c r="AZ132" s="336" t="str">
        <f t="shared" si="32"/>
        <v>Faza oper.</v>
      </c>
      <c r="BA132" s="336" t="str">
        <f t="shared" si="32"/>
        <v>Faza oper.</v>
      </c>
      <c r="BB132" s="336" t="str">
        <f t="shared" si="32"/>
        <v>Faza oper.</v>
      </c>
      <c r="BC132" s="336" t="str">
        <f t="shared" si="32"/>
        <v>Faza oper.</v>
      </c>
      <c r="BD132" s="336" t="str">
        <f t="shared" si="32"/>
        <v>Faza oper.</v>
      </c>
      <c r="BE132" s="336" t="str">
        <f t="shared" si="32"/>
        <v>Faza oper.</v>
      </c>
      <c r="BF132" s="336" t="str">
        <f t="shared" si="32"/>
        <v>Faza oper.</v>
      </c>
      <c r="BG132" s="336" t="str">
        <f t="shared" si="32"/>
        <v>Faza oper.</v>
      </c>
      <c r="BH132" s="336" t="str">
        <f t="shared" si="32"/>
        <v>Faza oper.</v>
      </c>
      <c r="BI132" s="336" t="str">
        <f t="shared" si="32"/>
        <v>Faza oper.</v>
      </c>
      <c r="BJ132" s="336" t="str">
        <f t="shared" si="32"/>
        <v>Faza oper.</v>
      </c>
      <c r="BK132" s="336" t="str">
        <f t="shared" si="32"/>
        <v>Faza oper.</v>
      </c>
      <c r="BL132" s="336" t="str">
        <f t="shared" si="32"/>
        <v>Faza oper.</v>
      </c>
      <c r="BM132" s="336" t="str">
        <f t="shared" si="32"/>
        <v>Faza oper.</v>
      </c>
      <c r="BN132" s="336" t="str">
        <f t="shared" si="32"/>
        <v>Faza oper.</v>
      </c>
    </row>
    <row r="133" spans="1:66" s="1" customFormat="1">
      <c r="A133" s="836"/>
      <c r="B133" s="786"/>
      <c r="C133" s="782"/>
      <c r="D133" s="782"/>
      <c r="E133" s="792"/>
      <c r="F133" s="782"/>
      <c r="G133" s="12">
        <f t="shared" ref="G133:AJ133" si="33">IF(G$84="","",G$84)</f>
        <v>2021</v>
      </c>
      <c r="H133" s="12">
        <f t="shared" si="33"/>
        <v>2022</v>
      </c>
      <c r="I133" s="12">
        <f t="shared" si="33"/>
        <v>2023</v>
      </c>
      <c r="J133" s="12">
        <f t="shared" si="33"/>
        <v>2024</v>
      </c>
      <c r="K133" s="12">
        <f t="shared" si="33"/>
        <v>2025</v>
      </c>
      <c r="L133" s="12">
        <f t="shared" si="33"/>
        <v>2026</v>
      </c>
      <c r="M133" s="12">
        <f t="shared" si="33"/>
        <v>2027</v>
      </c>
      <c r="N133" s="12">
        <f t="shared" si="33"/>
        <v>2028</v>
      </c>
      <c r="O133" s="12">
        <f t="shared" si="33"/>
        <v>2029</v>
      </c>
      <c r="P133" s="12">
        <f t="shared" si="33"/>
        <v>2030</v>
      </c>
      <c r="Q133" s="12">
        <f t="shared" si="33"/>
        <v>2031</v>
      </c>
      <c r="R133" s="12">
        <f t="shared" si="33"/>
        <v>2032</v>
      </c>
      <c r="S133" s="12">
        <f t="shared" si="33"/>
        <v>2033</v>
      </c>
      <c r="T133" s="12">
        <f t="shared" si="33"/>
        <v>2034</v>
      </c>
      <c r="U133" s="12">
        <f t="shared" si="33"/>
        <v>2035</v>
      </c>
      <c r="V133" s="12">
        <f t="shared" si="33"/>
        <v>2036</v>
      </c>
      <c r="W133" s="12">
        <f t="shared" si="33"/>
        <v>2037</v>
      </c>
      <c r="X133" s="12">
        <f t="shared" si="33"/>
        <v>2038</v>
      </c>
      <c r="Y133" s="12">
        <f t="shared" si="33"/>
        <v>2039</v>
      </c>
      <c r="Z133" s="12">
        <f t="shared" si="33"/>
        <v>2040</v>
      </c>
      <c r="AA133" s="12">
        <f t="shared" si="33"/>
        <v>2041</v>
      </c>
      <c r="AB133" s="12">
        <f t="shared" si="33"/>
        <v>2042</v>
      </c>
      <c r="AC133" s="12">
        <f t="shared" si="33"/>
        <v>2043</v>
      </c>
      <c r="AD133" s="12">
        <f t="shared" si="33"/>
        <v>2044</v>
      </c>
      <c r="AE133" s="12">
        <f t="shared" si="33"/>
        <v>2045</v>
      </c>
      <c r="AF133" s="12">
        <f t="shared" si="33"/>
        <v>2046</v>
      </c>
      <c r="AG133" s="12">
        <f t="shared" si="33"/>
        <v>2047</v>
      </c>
      <c r="AH133" s="12">
        <f t="shared" si="33"/>
        <v>2048</v>
      </c>
      <c r="AI133" s="12">
        <f t="shared" si="33"/>
        <v>2049</v>
      </c>
      <c r="AJ133" s="12">
        <f t="shared" si="33"/>
        <v>2050</v>
      </c>
      <c r="AK133" s="19">
        <f t="shared" ref="AK133:BN133" si="34">IF(G$84="","",G$84)</f>
        <v>2021</v>
      </c>
      <c r="AL133" s="19">
        <f t="shared" si="34"/>
        <v>2022</v>
      </c>
      <c r="AM133" s="19">
        <f t="shared" si="34"/>
        <v>2023</v>
      </c>
      <c r="AN133" s="19">
        <f t="shared" si="34"/>
        <v>2024</v>
      </c>
      <c r="AO133" s="19">
        <f t="shared" si="34"/>
        <v>2025</v>
      </c>
      <c r="AP133" s="19">
        <f t="shared" si="34"/>
        <v>2026</v>
      </c>
      <c r="AQ133" s="19">
        <f t="shared" si="34"/>
        <v>2027</v>
      </c>
      <c r="AR133" s="19">
        <f t="shared" si="34"/>
        <v>2028</v>
      </c>
      <c r="AS133" s="19">
        <f t="shared" si="34"/>
        <v>2029</v>
      </c>
      <c r="AT133" s="19">
        <f t="shared" si="34"/>
        <v>2030</v>
      </c>
      <c r="AU133" s="19">
        <f t="shared" si="34"/>
        <v>2031</v>
      </c>
      <c r="AV133" s="19">
        <f t="shared" si="34"/>
        <v>2032</v>
      </c>
      <c r="AW133" s="19">
        <f t="shared" si="34"/>
        <v>2033</v>
      </c>
      <c r="AX133" s="19">
        <f t="shared" si="34"/>
        <v>2034</v>
      </c>
      <c r="AY133" s="19">
        <f t="shared" si="34"/>
        <v>2035</v>
      </c>
      <c r="AZ133" s="19">
        <f t="shared" si="34"/>
        <v>2036</v>
      </c>
      <c r="BA133" s="19">
        <f t="shared" si="34"/>
        <v>2037</v>
      </c>
      <c r="BB133" s="19">
        <f t="shared" si="34"/>
        <v>2038</v>
      </c>
      <c r="BC133" s="19">
        <f t="shared" si="34"/>
        <v>2039</v>
      </c>
      <c r="BD133" s="19">
        <f t="shared" si="34"/>
        <v>2040</v>
      </c>
      <c r="BE133" s="19">
        <f t="shared" si="34"/>
        <v>2041</v>
      </c>
      <c r="BF133" s="19">
        <f t="shared" si="34"/>
        <v>2042</v>
      </c>
      <c r="BG133" s="19">
        <f t="shared" si="34"/>
        <v>2043</v>
      </c>
      <c r="BH133" s="19">
        <f t="shared" si="34"/>
        <v>2044</v>
      </c>
      <c r="BI133" s="19">
        <f t="shared" si="34"/>
        <v>2045</v>
      </c>
      <c r="BJ133" s="19">
        <f t="shared" si="34"/>
        <v>2046</v>
      </c>
      <c r="BK133" s="19">
        <f t="shared" si="34"/>
        <v>2047</v>
      </c>
      <c r="BL133" s="19">
        <f t="shared" si="34"/>
        <v>2048</v>
      </c>
      <c r="BM133" s="19">
        <f t="shared" si="34"/>
        <v>2049</v>
      </c>
      <c r="BN133" s="19">
        <f t="shared" si="34"/>
        <v>2050</v>
      </c>
    </row>
    <row r="134" spans="1:66" s="3" customFormat="1">
      <c r="A134" s="34" t="s">
        <v>130</v>
      </c>
      <c r="B134" s="54" t="s">
        <v>165</v>
      </c>
      <c r="C134" s="55"/>
      <c r="D134" s="56"/>
      <c r="E134" s="56"/>
      <c r="F134" s="56"/>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7"/>
      <c r="AK134" s="58"/>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60"/>
    </row>
    <row r="135" spans="1:66" s="62" customFormat="1">
      <c r="A135" s="90" t="str">
        <f>IF(A85="","",A85)</f>
        <v/>
      </c>
      <c r="B135" s="171" t="str">
        <f>IF(B85="","",B85)</f>
        <v/>
      </c>
      <c r="C135" s="172" t="str">
        <f>IF(SUM(G135:AJ135)=0,"",SUM(G135:AJ135))</f>
        <v/>
      </c>
      <c r="D135" s="173" t="str">
        <f t="shared" ref="D135:E135" si="35">IF(D85="","",D85)</f>
        <v/>
      </c>
      <c r="E135" s="400" t="str">
        <f t="shared" si="35"/>
        <v/>
      </c>
      <c r="F135" s="174" t="s">
        <v>8</v>
      </c>
      <c r="G135" s="388" t="str">
        <f>IF(Dane!I112="","",Dane!I112)</f>
        <v/>
      </c>
      <c r="H135" s="388" t="str">
        <f>IF(Dane!J112="","",Dane!J112)</f>
        <v/>
      </c>
      <c r="I135" s="388" t="str">
        <f>IF(Dane!K112="","",Dane!K112)</f>
        <v/>
      </c>
      <c r="J135" s="388" t="str">
        <f>IF(Dane!L112="","",Dane!L112)</f>
        <v/>
      </c>
      <c r="K135" s="388" t="str">
        <f>IF(Dane!M112="","",Dane!M112)</f>
        <v/>
      </c>
      <c r="L135" s="388" t="str">
        <f>IF(Dane!N112="","",Dane!N112)</f>
        <v/>
      </c>
      <c r="M135" s="388" t="str">
        <f>IF(Dane!O112="","",Dane!O112)</f>
        <v/>
      </c>
      <c r="N135" s="388" t="str">
        <f>IF(Dane!P112="","",Dane!P112)</f>
        <v/>
      </c>
      <c r="O135" s="388" t="str">
        <f>IF(Dane!Q112="","",Dane!Q112)</f>
        <v/>
      </c>
      <c r="P135" s="388" t="str">
        <f>IF(Dane!R112="","",Dane!R112)</f>
        <v/>
      </c>
      <c r="Q135" s="388" t="str">
        <f>IF(Dane!S112="","",Dane!S112)</f>
        <v/>
      </c>
      <c r="R135" s="388" t="str">
        <f>IF(Dane!T112="","",Dane!T112)</f>
        <v/>
      </c>
      <c r="S135" s="388" t="str">
        <f>IF(Dane!U112="","",Dane!U112)</f>
        <v/>
      </c>
      <c r="T135" s="388" t="str">
        <f>IF(Dane!V112="","",Dane!V112)</f>
        <v/>
      </c>
      <c r="U135" s="388" t="str">
        <f>IF(Dane!W112="","",Dane!W112)</f>
        <v/>
      </c>
      <c r="V135" s="388" t="str">
        <f>IF(Dane!X112="","",Dane!X112)</f>
        <v/>
      </c>
      <c r="W135" s="388" t="str">
        <f>IF(Dane!Y112="","",Dane!Y112)</f>
        <v/>
      </c>
      <c r="X135" s="388" t="str">
        <f>IF(Dane!Z112="","",Dane!Z112)</f>
        <v/>
      </c>
      <c r="Y135" s="388" t="str">
        <f>IF(Dane!AA112="","",Dane!AA112)</f>
        <v/>
      </c>
      <c r="Z135" s="388" t="str">
        <f>IF(Dane!AB112="","",Dane!AB112)</f>
        <v/>
      </c>
      <c r="AA135" s="388" t="str">
        <f>IF(Dane!AC112="","",Dane!AC112)</f>
        <v/>
      </c>
      <c r="AB135" s="388" t="str">
        <f>IF(Dane!AD112="","",Dane!AD112)</f>
        <v/>
      </c>
      <c r="AC135" s="388" t="str">
        <f>IF(Dane!AE112="","",Dane!AE112)</f>
        <v/>
      </c>
      <c r="AD135" s="388" t="str">
        <f>IF(Dane!AF112="","",Dane!AF112)</f>
        <v/>
      </c>
      <c r="AE135" s="388" t="str">
        <f>IF(Dane!AG112="","",Dane!AG112)</f>
        <v/>
      </c>
      <c r="AF135" s="388" t="str">
        <f>IF(Dane!AH112="","",Dane!AH112)</f>
        <v/>
      </c>
      <c r="AG135" s="388" t="str">
        <f>IF(Dane!AI112="","",Dane!AI112)</f>
        <v/>
      </c>
      <c r="AH135" s="388" t="str">
        <f>IF(Dane!AJ112="","",Dane!AJ112)</f>
        <v/>
      </c>
      <c r="AI135" s="388" t="str">
        <f>IF(Dane!AK112="","",Dane!AK112)</f>
        <v/>
      </c>
      <c r="AJ135" s="388" t="str">
        <f>IF(Dane!AL112="","",Dane!AL112)</f>
        <v/>
      </c>
      <c r="AK135" s="165" t="str">
        <f>IF($C135="","",IF(H$83="","",IF(G$83="Faza inwest.",0,ROUND(SUM($G135:G135)*$E135,2))))</f>
        <v/>
      </c>
      <c r="AL135" s="165" t="str">
        <f>IF($C135="","",IF(H$132="","",IF(H$132="Faza inwest.",0,IF($C135=SUM($AK135:AK135),0,IF(SUM($G135:H135)-SUM($AK135:AK135)&lt;=SUM($G135:H135)*$E135,SUM($G135:H135)-SUM($AK135:AK135),ROUND(SUM($G135:H135)*$E135,2))))))</f>
        <v/>
      </c>
      <c r="AM135" s="165" t="str">
        <f>IF($C135="","",IF(I$132="","",IF(I$132="Faza inwest.",0,IF($C135=SUM($AK135:AL135),0,IF(SUM($G135:I135)-SUM($AK135:AL135)&lt;=SUM($G135:I135)*$E135,SUM($G135:I135)-SUM($AK135:AL135),ROUND(SUM($G135:I135)*$E135,2))))))</f>
        <v/>
      </c>
      <c r="AN135" s="165" t="str">
        <f>IF($C135="","",IF(J$132="","",IF(J$132="Faza inwest.",0,IF($C135=SUM($AK135:AM135),0,IF(SUM($G135:J135)-SUM($AK135:AM135)&lt;=SUM($G135:J135)*$E135,SUM($G135:J135)-SUM($AK135:AM135),ROUND(SUM($G135:J135)*$E135,2))))))</f>
        <v/>
      </c>
      <c r="AO135" s="165" t="str">
        <f>IF($C135="","",IF(K$132="","",IF(K$132="Faza inwest.",0,IF($C135=SUM($AK135:AN135),0,IF(SUM($G135:K135)-SUM($AK135:AN135)&lt;=SUM($G135:K135)*$E135,SUM($G135:K135)-SUM($AK135:AN135),ROUND(SUM($G135:K135)*$E135,2))))))</f>
        <v/>
      </c>
      <c r="AP135" s="165" t="str">
        <f>IF($C135="","",IF(L$132="","",IF(L$132="Faza inwest.",0,IF($C135=SUM($AK135:AO135),0,IF(SUM($G135:L135)-SUM($AK135:AO135)&lt;=SUM($G135:L135)*$E135,SUM($G135:L135)-SUM($AK135:AO135),ROUND(SUM($G135:L135)*$E135,2))))))</f>
        <v/>
      </c>
      <c r="AQ135" s="165" t="str">
        <f>IF($C135="","",IF(M$132="","",IF(M$132="Faza inwest.",0,IF($C135=SUM($AK135:AP135),0,IF(SUM($G135:M135)-SUM($AK135:AP135)&lt;=SUM($G135:M135)*$E135,SUM($G135:M135)-SUM($AK135:AP135),ROUND(SUM($G135:M135)*$E135,2))))))</f>
        <v/>
      </c>
      <c r="AR135" s="165" t="str">
        <f>IF($C135="","",IF(N$132="","",IF(N$132="Faza inwest.",0,IF($C135=SUM($AK135:AQ135),0,IF(SUM($G135:N135)-SUM($AK135:AQ135)&lt;=SUM($G135:N135)*$E135,SUM($G135:N135)-SUM($AK135:AQ135),ROUND(SUM($G135:N135)*$E135,2))))))</f>
        <v/>
      </c>
      <c r="AS135" s="165" t="str">
        <f>IF($C135="","",IF(O$132="","",IF(O$132="Faza inwest.",0,IF($C135=SUM($AK135:AR135),0,IF(SUM($G135:O135)-SUM($AK135:AR135)&lt;=SUM($G135:O135)*$E135,SUM($G135:O135)-SUM($AK135:AR135),ROUND(SUM($G135:O135)*$E135,2))))))</f>
        <v/>
      </c>
      <c r="AT135" s="165" t="str">
        <f>IF($C135="","",IF(P$132="","",IF(P$132="Faza inwest.",0,IF($C135=SUM($AK135:AS135),0,IF(SUM($G135:P135)-SUM($AK135:AS135)&lt;=SUM($G135:P135)*$E135,SUM($G135:P135)-SUM($AK135:AS135),ROUND(SUM($G135:P135)*$E135,2))))))</f>
        <v/>
      </c>
      <c r="AU135" s="165" t="str">
        <f>IF($C135="","",IF(Q$132="","",IF(Q$132="Faza inwest.",0,IF($C135=SUM($AK135:AT135),0,IF(SUM($G135:Q135)-SUM($AK135:AT135)&lt;=SUM($G135:Q135)*$E135,SUM($G135:Q135)-SUM($AK135:AT135),ROUND(SUM($G135:Q135)*$E135,2))))))</f>
        <v/>
      </c>
      <c r="AV135" s="165" t="str">
        <f>IF($C135="","",IF(R$132="","",IF(R$132="Faza inwest.",0,IF($C135=SUM($AK135:AU135),0,IF(SUM($G135:R135)-SUM($AK135:AU135)&lt;=SUM($G135:R135)*$E135,SUM($G135:R135)-SUM($AK135:AU135),ROUND(SUM($G135:R135)*$E135,2))))))</f>
        <v/>
      </c>
      <c r="AW135" s="165" t="str">
        <f>IF($C135="","",IF(S$132="","",IF(S$132="Faza inwest.",0,IF($C135=SUM($AK135:AV135),0,IF(SUM($G135:S135)-SUM($AK135:AV135)&lt;=SUM($G135:S135)*$E135,SUM($G135:S135)-SUM($AK135:AV135),ROUND(SUM($G135:S135)*$E135,2))))))</f>
        <v/>
      </c>
      <c r="AX135" s="165" t="str">
        <f>IF($C135="","",IF(T$132="","",IF(T$132="Faza inwest.",0,IF($C135=SUM($AK135:AW135),0,IF(SUM($G135:T135)-SUM($AK135:AW135)&lt;=SUM($G135:T135)*$E135,SUM($G135:T135)-SUM($AK135:AW135),ROUND(SUM($G135:T135)*$E135,2))))))</f>
        <v/>
      </c>
      <c r="AY135" s="165" t="str">
        <f>IF($C135="","",IF(U$132="","",IF(U$132="Faza inwest.",0,IF($C135=SUM($AK135:AX135),0,IF(SUM($G135:U135)-SUM($AK135:AX135)&lt;=SUM($G135:U135)*$E135,SUM($G135:U135)-SUM($AK135:AX135),ROUND(SUM($G135:U135)*$E135,2))))))</f>
        <v/>
      </c>
      <c r="AZ135" s="165" t="str">
        <f>IF($C135="","",IF(V$132="","",IF(V$132="Faza inwest.",0,IF($C135=SUM($AK135:AY135),0,IF(SUM($G135:V135)-SUM($AK135:AY135)&lt;=SUM($G135:V135)*$E135,SUM($G135:V135)-SUM($AK135:AY135),ROUND(SUM($G135:V135)*$E135,2))))))</f>
        <v/>
      </c>
      <c r="BA135" s="165" t="str">
        <f>IF($C135="","",IF(W$132="","",IF(W$132="Faza inwest.",0,IF($C135=SUM($AK135:AZ135),0,IF(SUM($G135:W135)-SUM($AK135:AZ135)&lt;=SUM($G135:W135)*$E135,SUM($G135:W135)-SUM($AK135:AZ135),ROUND(SUM($G135:W135)*$E135,2))))))</f>
        <v/>
      </c>
      <c r="BB135" s="165" t="str">
        <f>IF($C135="","",IF(X$132="","",IF(X$132="Faza inwest.",0,IF($C135=SUM($AK135:BA135),0,IF(SUM($G135:X135)-SUM($AK135:BA135)&lt;=SUM($G135:X135)*$E135,SUM($G135:X135)-SUM($AK135:BA135),ROUND(SUM($G135:X135)*$E135,2))))))</f>
        <v/>
      </c>
      <c r="BC135" s="165" t="str">
        <f>IF($C135="","",IF(Y$132="","",IF(Y$132="Faza inwest.",0,IF($C135=SUM($AK135:BB135),0,IF(SUM($G135:Y135)-SUM($AK135:BB135)&lt;=SUM($G135:Y135)*$E135,SUM($G135:Y135)-SUM($AK135:BB135),ROUND(SUM($G135:Y135)*$E135,2))))))</f>
        <v/>
      </c>
      <c r="BD135" s="165" t="str">
        <f>IF($C135="","",IF(Z$132="","",IF(Z$132="Faza inwest.",0,IF($C135=SUM($AK135:BC135),0,IF(SUM($G135:Z135)-SUM($AK135:BC135)&lt;=SUM($G135:Z135)*$E135,SUM($G135:Z135)-SUM($AK135:BC135),ROUND(SUM($G135:Z135)*$E135,2))))))</f>
        <v/>
      </c>
      <c r="BE135" s="165" t="str">
        <f>IF($C135="","",IF(AA$132="","",IF(AA$132="Faza inwest.",0,IF($C135=SUM($AK135:BD135),0,IF(SUM($G135:AA135)-SUM($AK135:BD135)&lt;=SUM($G135:AA135)*$E135,SUM($G135:AA135)-SUM($AK135:BD135),ROUND(SUM($G135:AA135)*$E135,2))))))</f>
        <v/>
      </c>
      <c r="BF135" s="165" t="str">
        <f>IF($C135="","",IF(AB$132="","",IF(AB$132="Faza inwest.",0,IF($C135=SUM($AK135:BE135),0,IF(SUM($G135:AB135)-SUM($AK135:BE135)&lt;=SUM($G135:AB135)*$E135,SUM($G135:AB135)-SUM($AK135:BE135),ROUND(SUM($G135:AB135)*$E135,2))))))</f>
        <v/>
      </c>
      <c r="BG135" s="165" t="str">
        <f>IF($C135="","",IF(AC$132="","",IF(AC$132="Faza inwest.",0,IF($C135=SUM($AK135:BF135),0,IF(SUM($G135:AC135)-SUM($AK135:BF135)&lt;=SUM($G135:AC135)*$E135,SUM($G135:AC135)-SUM($AK135:BF135),ROUND(SUM($G135:AC135)*$E135,2))))))</f>
        <v/>
      </c>
      <c r="BH135" s="165" t="str">
        <f>IF($C135="","",IF(AD$132="","",IF(AD$132="Faza inwest.",0,IF($C135=SUM($AK135:BG135),0,IF(SUM($G135:AD135)-SUM($AK135:BG135)&lt;=SUM($G135:AD135)*$E135,SUM($G135:AD135)-SUM($AK135:BG135),ROUND(SUM($G135:AD135)*$E135,2))))))</f>
        <v/>
      </c>
      <c r="BI135" s="165" t="str">
        <f>IF($C135="","",IF(AE$132="","",IF(AE$132="Faza inwest.",0,IF($C135=SUM($AK135:BH135),0,IF(SUM($G135:AE135)-SUM($AK135:BH135)&lt;=SUM($G135:AE135)*$E135,SUM($G135:AE135)-SUM($AK135:BH135),ROUND(SUM($G135:AE135)*$E135,2))))))</f>
        <v/>
      </c>
      <c r="BJ135" s="165" t="str">
        <f>IF($C135="","",IF(AF$132="","",IF(AF$132="Faza inwest.",0,IF($C135=SUM($AK135:BI135),0,IF(SUM($G135:AF135)-SUM($AK135:BI135)&lt;=SUM($G135:AF135)*$E135,SUM($G135:AF135)-SUM($AK135:BI135),ROUND(SUM($G135:AF135)*$E135,2))))))</f>
        <v/>
      </c>
      <c r="BK135" s="165" t="str">
        <f>IF($C135="","",IF(AG$132="","",IF(AG$132="Faza inwest.",0,IF($C135=SUM($AK135:BJ135),0,IF(SUM($G135:AG135)-SUM($AK135:BJ135)&lt;=SUM($G135:AG135)*$E135,SUM($G135:AG135)-SUM($AK135:BJ135),ROUND(SUM($G135:AG135)*$E135,2))))))</f>
        <v/>
      </c>
      <c r="BL135" s="165" t="str">
        <f>IF($C135="","",IF(AH$132="","",IF(AH$132="Faza inwest.",0,IF($C135=SUM($AK135:BK135),0,IF(SUM($G135:AH135)-SUM($AK135:BK135)&lt;=SUM($G135:AH135)*$E135,SUM($G135:AH135)-SUM($AK135:BK135),ROUND(SUM($G135:AH135)*$E135,2))))))</f>
        <v/>
      </c>
      <c r="BM135" s="165" t="str">
        <f>IF($C135="","",IF(AI$132="","",IF(AI$132="Faza inwest.",0,IF($C135=SUM($AK135:BL135),0,IF(SUM($G135:AI135)-SUM($AK135:BL135)&lt;=SUM($G135:AI135)*$E135,SUM($G135:AI135)-SUM($AK135:BL135),ROUND(SUM($G135:AI135)*$E135,2))))))</f>
        <v/>
      </c>
      <c r="BN135" s="165" t="str">
        <f>IF($C135="","",IF(AJ$132="","",IF(AJ$132="Faza inwest.",0,IF($C135=SUM($AK135:BM135),0,IF(SUM($G135:AJ135)-SUM($AK135:BM135)&lt;=SUM($G135:AJ135)*$E135,SUM($G135:AJ135)-SUM($AK135:BM135),ROUND(SUM($G135:AJ135)*$E135,2))))))</f>
        <v/>
      </c>
    </row>
    <row r="136" spans="1:66" s="62" customFormat="1">
      <c r="A136" s="84" t="str">
        <f t="shared" ref="A136" si="36">IF(A86="","",A86)</f>
        <v/>
      </c>
      <c r="B136" s="175" t="str">
        <f t="shared" ref="B136:B154" si="37">IF(B86="","",B86)</f>
        <v/>
      </c>
      <c r="C136" s="176" t="str">
        <f t="shared" ref="C136:C154" si="38">IF(SUM(G136:AJ136)=0,"",SUM(G136:AJ136))</f>
        <v/>
      </c>
      <c r="D136" s="177" t="str">
        <f t="shared" ref="D136:E136" si="39">IF(D86="","",D86)</f>
        <v/>
      </c>
      <c r="E136" s="401" t="str">
        <f t="shared" si="39"/>
        <v/>
      </c>
      <c r="F136" s="178" t="s">
        <v>8</v>
      </c>
      <c r="G136" s="389" t="str">
        <f>IF(Dane!I113="","",Dane!I113)</f>
        <v/>
      </c>
      <c r="H136" s="389" t="str">
        <f>IF(Dane!J113="","",Dane!J113)</f>
        <v/>
      </c>
      <c r="I136" s="389" t="str">
        <f>IF(Dane!K113="","",Dane!K113)</f>
        <v/>
      </c>
      <c r="J136" s="389" t="str">
        <f>IF(Dane!L113="","",Dane!L113)</f>
        <v/>
      </c>
      <c r="K136" s="389" t="str">
        <f>IF(Dane!M113="","",Dane!M113)</f>
        <v/>
      </c>
      <c r="L136" s="389" t="str">
        <f>IF(Dane!N113="","",Dane!N113)</f>
        <v/>
      </c>
      <c r="M136" s="389" t="str">
        <f>IF(Dane!O113="","",Dane!O113)</f>
        <v/>
      </c>
      <c r="N136" s="389" t="str">
        <f>IF(Dane!P113="","",Dane!P113)</f>
        <v/>
      </c>
      <c r="O136" s="389" t="str">
        <f>IF(Dane!Q113="","",Dane!Q113)</f>
        <v/>
      </c>
      <c r="P136" s="389" t="str">
        <f>IF(Dane!R113="","",Dane!R113)</f>
        <v/>
      </c>
      <c r="Q136" s="389" t="str">
        <f>IF(Dane!S113="","",Dane!S113)</f>
        <v/>
      </c>
      <c r="R136" s="389" t="str">
        <f>IF(Dane!T113="","",Dane!T113)</f>
        <v/>
      </c>
      <c r="S136" s="389" t="str">
        <f>IF(Dane!U113="","",Dane!U113)</f>
        <v/>
      </c>
      <c r="T136" s="389" t="str">
        <f>IF(Dane!V113="","",Dane!V113)</f>
        <v/>
      </c>
      <c r="U136" s="389" t="str">
        <f>IF(Dane!W113="","",Dane!W113)</f>
        <v/>
      </c>
      <c r="V136" s="389" t="str">
        <f>IF(Dane!X113="","",Dane!X113)</f>
        <v/>
      </c>
      <c r="W136" s="389" t="str">
        <f>IF(Dane!Y113="","",Dane!Y113)</f>
        <v/>
      </c>
      <c r="X136" s="389" t="str">
        <f>IF(Dane!Z113="","",Dane!Z113)</f>
        <v/>
      </c>
      <c r="Y136" s="389" t="str">
        <f>IF(Dane!AA113="","",Dane!AA113)</f>
        <v/>
      </c>
      <c r="Z136" s="389" t="str">
        <f>IF(Dane!AB113="","",Dane!AB113)</f>
        <v/>
      </c>
      <c r="AA136" s="389" t="str">
        <f>IF(Dane!AC113="","",Dane!AC113)</f>
        <v/>
      </c>
      <c r="AB136" s="389" t="str">
        <f>IF(Dane!AD113="","",Dane!AD113)</f>
        <v/>
      </c>
      <c r="AC136" s="389" t="str">
        <f>IF(Dane!AE113="","",Dane!AE113)</f>
        <v/>
      </c>
      <c r="AD136" s="389" t="str">
        <f>IF(Dane!AF113="","",Dane!AF113)</f>
        <v/>
      </c>
      <c r="AE136" s="389" t="str">
        <f>IF(Dane!AG113="","",Dane!AG113)</f>
        <v/>
      </c>
      <c r="AF136" s="389" t="str">
        <f>IF(Dane!AH113="","",Dane!AH113)</f>
        <v/>
      </c>
      <c r="AG136" s="389" t="str">
        <f>IF(Dane!AI113="","",Dane!AI113)</f>
        <v/>
      </c>
      <c r="AH136" s="389" t="str">
        <f>IF(Dane!AJ113="","",Dane!AJ113)</f>
        <v/>
      </c>
      <c r="AI136" s="389" t="str">
        <f>IF(Dane!AK113="","",Dane!AK113)</f>
        <v/>
      </c>
      <c r="AJ136" s="389" t="str">
        <f>IF(Dane!AL113="","",Dane!AL113)</f>
        <v/>
      </c>
      <c r="AK136" s="167" t="str">
        <f>IF($C136="","",IF(H$83="","",IF(G$83="Faza inwest.",0,ROUND(SUM($G136:G136)*$E136,2))))</f>
        <v/>
      </c>
      <c r="AL136" s="167" t="str">
        <f>IF($C136="","",IF(H$132="","",IF(H$132="Faza inwest.",0,IF($C136=SUM($AK136:AK136),0,IF(SUM($G136:H136)-SUM($AK136:AK136)&lt;=SUM($G136:H136)*$E136,SUM($G136:H136)-SUM($AK136:AK136),ROUND(SUM($G136:H136)*$E136,2))))))</f>
        <v/>
      </c>
      <c r="AM136" s="167" t="str">
        <f>IF($C136="","",IF(I$132="","",IF(I$132="Faza inwest.",0,IF($C136=SUM($AK136:AL136),0,IF(SUM($G136:I136)-SUM($AK136:AL136)&lt;=SUM($G136:I136)*$E136,SUM($G136:I136)-SUM($AK136:AL136),ROUND(SUM($G136:I136)*$E136,2))))))</f>
        <v/>
      </c>
      <c r="AN136" s="167" t="str">
        <f>IF($C136="","",IF(J$132="","",IF(J$132="Faza inwest.",0,IF($C136=SUM($AK136:AM136),0,IF(SUM($G136:J136)-SUM($AK136:AM136)&lt;=SUM($G136:J136)*$E136,SUM($G136:J136)-SUM($AK136:AM136),ROUND(SUM($G136:J136)*$E136,2))))))</f>
        <v/>
      </c>
      <c r="AO136" s="167" t="str">
        <f>IF($C136="","",IF(K$132="","",IF(K$132="Faza inwest.",0,IF($C136=SUM($AK136:AN136),0,IF(SUM($G136:K136)-SUM($AK136:AN136)&lt;=SUM($G136:K136)*$E136,SUM($G136:K136)-SUM($AK136:AN136),ROUND(SUM($G136:K136)*$E136,2))))))</f>
        <v/>
      </c>
      <c r="AP136" s="167" t="str">
        <f>IF($C136="","",IF(L$132="","",IF(L$132="Faza inwest.",0,IF($C136=SUM($AK136:AO136),0,IF(SUM($G136:L136)-SUM($AK136:AO136)&lt;=SUM($G136:L136)*$E136,SUM($G136:L136)-SUM($AK136:AO136),ROUND(SUM($G136:L136)*$E136,2))))))</f>
        <v/>
      </c>
      <c r="AQ136" s="167" t="str">
        <f>IF($C136="","",IF(M$132="","",IF(M$132="Faza inwest.",0,IF($C136=SUM($AK136:AP136),0,IF(SUM($G136:M136)-SUM($AK136:AP136)&lt;=SUM($G136:M136)*$E136,SUM($G136:M136)-SUM($AK136:AP136),ROUND(SUM($G136:M136)*$E136,2))))))</f>
        <v/>
      </c>
      <c r="AR136" s="167" t="str">
        <f>IF($C136="","",IF(N$132="","",IF(N$132="Faza inwest.",0,IF($C136=SUM($AK136:AQ136),0,IF(SUM($G136:N136)-SUM($AK136:AQ136)&lt;=SUM($G136:N136)*$E136,SUM($G136:N136)-SUM($AK136:AQ136),ROUND(SUM($G136:N136)*$E136,2))))))</f>
        <v/>
      </c>
      <c r="AS136" s="167" t="str">
        <f>IF($C136="","",IF(O$132="","",IF(O$132="Faza inwest.",0,IF($C136=SUM($AK136:AR136),0,IF(SUM($G136:O136)-SUM($AK136:AR136)&lt;=SUM($G136:O136)*$E136,SUM($G136:O136)-SUM($AK136:AR136),ROUND(SUM($G136:O136)*$E136,2))))))</f>
        <v/>
      </c>
      <c r="AT136" s="167" t="str">
        <f>IF($C136="","",IF(P$132="","",IF(P$132="Faza inwest.",0,IF($C136=SUM($AK136:AS136),0,IF(SUM($G136:P136)-SUM($AK136:AS136)&lt;=SUM($G136:P136)*$E136,SUM($G136:P136)-SUM($AK136:AS136),ROUND(SUM($G136:P136)*$E136,2))))))</f>
        <v/>
      </c>
      <c r="AU136" s="167" t="str">
        <f>IF($C136="","",IF(Q$132="","",IF(Q$132="Faza inwest.",0,IF($C136=SUM($AK136:AT136),0,IF(SUM($G136:Q136)-SUM($AK136:AT136)&lt;=SUM($G136:Q136)*$E136,SUM($G136:Q136)-SUM($AK136:AT136),ROUND(SUM($G136:Q136)*$E136,2))))))</f>
        <v/>
      </c>
      <c r="AV136" s="167" t="str">
        <f>IF($C136="","",IF(R$132="","",IF(R$132="Faza inwest.",0,IF($C136=SUM($AK136:AU136),0,IF(SUM($G136:R136)-SUM($AK136:AU136)&lt;=SUM($G136:R136)*$E136,SUM($G136:R136)-SUM($AK136:AU136),ROUND(SUM($G136:R136)*$E136,2))))))</f>
        <v/>
      </c>
      <c r="AW136" s="167" t="str">
        <f>IF($C136="","",IF(S$132="","",IF(S$132="Faza inwest.",0,IF($C136=SUM($AK136:AV136),0,IF(SUM($G136:S136)-SUM($AK136:AV136)&lt;=SUM($G136:S136)*$E136,SUM($G136:S136)-SUM($AK136:AV136),ROUND(SUM($G136:S136)*$E136,2))))))</f>
        <v/>
      </c>
      <c r="AX136" s="167" t="str">
        <f>IF($C136="","",IF(T$132="","",IF(T$132="Faza inwest.",0,IF($C136=SUM($AK136:AW136),0,IF(SUM($G136:T136)-SUM($AK136:AW136)&lt;=SUM($G136:T136)*$E136,SUM($G136:T136)-SUM($AK136:AW136),ROUND(SUM($G136:T136)*$E136,2))))))</f>
        <v/>
      </c>
      <c r="AY136" s="167" t="str">
        <f>IF($C136="","",IF(U$132="","",IF(U$132="Faza inwest.",0,IF($C136=SUM($AK136:AX136),0,IF(SUM($G136:U136)-SUM($AK136:AX136)&lt;=SUM($G136:U136)*$E136,SUM($G136:U136)-SUM($AK136:AX136),ROUND(SUM($G136:U136)*$E136,2))))))</f>
        <v/>
      </c>
      <c r="AZ136" s="167" t="str">
        <f>IF($C136="","",IF(V$132="","",IF(V$132="Faza inwest.",0,IF($C136=SUM($AK136:AY136),0,IF(SUM($G136:V136)-SUM($AK136:AY136)&lt;=SUM($G136:V136)*$E136,SUM($G136:V136)-SUM($AK136:AY136),ROUND(SUM($G136:V136)*$E136,2))))))</f>
        <v/>
      </c>
      <c r="BA136" s="167" t="str">
        <f>IF($C136="","",IF(W$132="","",IF(W$132="Faza inwest.",0,IF($C136=SUM($AK136:AZ136),0,IF(SUM($G136:W136)-SUM($AK136:AZ136)&lt;=SUM($G136:W136)*$E136,SUM($G136:W136)-SUM($AK136:AZ136),ROUND(SUM($G136:W136)*$E136,2))))))</f>
        <v/>
      </c>
      <c r="BB136" s="167" t="str">
        <f>IF($C136="","",IF(X$132="","",IF(X$132="Faza inwest.",0,IF($C136=SUM($AK136:BA136),0,IF(SUM($G136:X136)-SUM($AK136:BA136)&lt;=SUM($G136:X136)*$E136,SUM($G136:X136)-SUM($AK136:BA136),ROUND(SUM($G136:X136)*$E136,2))))))</f>
        <v/>
      </c>
      <c r="BC136" s="167" t="str">
        <f>IF($C136="","",IF(Y$132="","",IF(Y$132="Faza inwest.",0,IF($C136=SUM($AK136:BB136),0,IF(SUM($G136:Y136)-SUM($AK136:BB136)&lt;=SUM($G136:Y136)*$E136,SUM($G136:Y136)-SUM($AK136:BB136),ROUND(SUM($G136:Y136)*$E136,2))))))</f>
        <v/>
      </c>
      <c r="BD136" s="167" t="str">
        <f>IF($C136="","",IF(Z$132="","",IF(Z$132="Faza inwest.",0,IF($C136=SUM($AK136:BC136),0,IF(SUM($G136:Z136)-SUM($AK136:BC136)&lt;=SUM($G136:Z136)*$E136,SUM($G136:Z136)-SUM($AK136:BC136),ROUND(SUM($G136:Z136)*$E136,2))))))</f>
        <v/>
      </c>
      <c r="BE136" s="167" t="str">
        <f>IF($C136="","",IF(AA$132="","",IF(AA$132="Faza inwest.",0,IF($C136=SUM($AK136:BD136),0,IF(SUM($G136:AA136)-SUM($AK136:BD136)&lt;=SUM($G136:AA136)*$E136,SUM($G136:AA136)-SUM($AK136:BD136),ROUND(SUM($G136:AA136)*$E136,2))))))</f>
        <v/>
      </c>
      <c r="BF136" s="167" t="str">
        <f>IF($C136="","",IF(AB$132="","",IF(AB$132="Faza inwest.",0,IF($C136=SUM($AK136:BE136),0,IF(SUM($G136:AB136)-SUM($AK136:BE136)&lt;=SUM($G136:AB136)*$E136,SUM($G136:AB136)-SUM($AK136:BE136),ROUND(SUM($G136:AB136)*$E136,2))))))</f>
        <v/>
      </c>
      <c r="BG136" s="167" t="str">
        <f>IF($C136="","",IF(AC$132="","",IF(AC$132="Faza inwest.",0,IF($C136=SUM($AK136:BF136),0,IF(SUM($G136:AC136)-SUM($AK136:BF136)&lt;=SUM($G136:AC136)*$E136,SUM($G136:AC136)-SUM($AK136:BF136),ROUND(SUM($G136:AC136)*$E136,2))))))</f>
        <v/>
      </c>
      <c r="BH136" s="167" t="str">
        <f>IF($C136="","",IF(AD$132="","",IF(AD$132="Faza inwest.",0,IF($C136=SUM($AK136:BG136),0,IF(SUM($G136:AD136)-SUM($AK136:BG136)&lt;=SUM($G136:AD136)*$E136,SUM($G136:AD136)-SUM($AK136:BG136),ROUND(SUM($G136:AD136)*$E136,2))))))</f>
        <v/>
      </c>
      <c r="BI136" s="167" t="str">
        <f>IF($C136="","",IF(AE$132="","",IF(AE$132="Faza inwest.",0,IF($C136=SUM($AK136:BH136),0,IF(SUM($G136:AE136)-SUM($AK136:BH136)&lt;=SUM($G136:AE136)*$E136,SUM($G136:AE136)-SUM($AK136:BH136),ROUND(SUM($G136:AE136)*$E136,2))))))</f>
        <v/>
      </c>
      <c r="BJ136" s="167" t="str">
        <f>IF($C136="","",IF(AF$132="","",IF(AF$132="Faza inwest.",0,IF($C136=SUM($AK136:BI136),0,IF(SUM($G136:AF136)-SUM($AK136:BI136)&lt;=SUM($G136:AF136)*$E136,SUM($G136:AF136)-SUM($AK136:BI136),ROUND(SUM($G136:AF136)*$E136,2))))))</f>
        <v/>
      </c>
      <c r="BK136" s="167" t="str">
        <f>IF($C136="","",IF(AG$132="","",IF(AG$132="Faza inwest.",0,IF($C136=SUM($AK136:BJ136),0,IF(SUM($G136:AG136)-SUM($AK136:BJ136)&lt;=SUM($G136:AG136)*$E136,SUM($G136:AG136)-SUM($AK136:BJ136),ROUND(SUM($G136:AG136)*$E136,2))))))</f>
        <v/>
      </c>
      <c r="BL136" s="167" t="str">
        <f>IF($C136="","",IF(AH$132="","",IF(AH$132="Faza inwest.",0,IF($C136=SUM($AK136:BK136),0,IF(SUM($G136:AH136)-SUM($AK136:BK136)&lt;=SUM($G136:AH136)*$E136,SUM($G136:AH136)-SUM($AK136:BK136),ROUND(SUM($G136:AH136)*$E136,2))))))</f>
        <v/>
      </c>
      <c r="BM136" s="167" t="str">
        <f>IF($C136="","",IF(AI$132="","",IF(AI$132="Faza inwest.",0,IF($C136=SUM($AK136:BL136),0,IF(SUM($G136:AI136)-SUM($AK136:BL136)&lt;=SUM($G136:AI136)*$E136,SUM($G136:AI136)-SUM($AK136:BL136),ROUND(SUM($G136:AI136)*$E136,2))))))</f>
        <v/>
      </c>
      <c r="BN136" s="167" t="str">
        <f>IF($C136="","",IF(AJ$132="","",IF(AJ$132="Faza inwest.",0,IF($C136=SUM($AK136:BM136),0,IF(SUM($G136:AJ136)-SUM($AK136:BM136)&lt;=SUM($G136:AJ136)*$E136,SUM($G136:AJ136)-SUM($AK136:BM136),ROUND(SUM($G136:AJ136)*$E136,2))))))</f>
        <v/>
      </c>
    </row>
    <row r="137" spans="1:66" s="62" customFormat="1">
      <c r="A137" s="84" t="str">
        <f t="shared" ref="A137" si="40">IF(A87="","",A87)</f>
        <v/>
      </c>
      <c r="B137" s="175" t="str">
        <f t="shared" si="37"/>
        <v/>
      </c>
      <c r="C137" s="176" t="str">
        <f t="shared" si="38"/>
        <v/>
      </c>
      <c r="D137" s="177" t="str">
        <f t="shared" ref="D137:E137" si="41">IF(D87="","",D87)</f>
        <v/>
      </c>
      <c r="E137" s="401" t="str">
        <f t="shared" si="41"/>
        <v/>
      </c>
      <c r="F137" s="178" t="s">
        <v>8</v>
      </c>
      <c r="G137" s="389" t="str">
        <f>IF(Dane!I114="","",Dane!I114)</f>
        <v/>
      </c>
      <c r="H137" s="389" t="str">
        <f>IF(Dane!J114="","",Dane!J114)</f>
        <v/>
      </c>
      <c r="I137" s="389" t="str">
        <f>IF(Dane!K114="","",Dane!K114)</f>
        <v/>
      </c>
      <c r="J137" s="389" t="str">
        <f>IF(Dane!L114="","",Dane!L114)</f>
        <v/>
      </c>
      <c r="K137" s="389" t="str">
        <f>IF(Dane!M114="","",Dane!M114)</f>
        <v/>
      </c>
      <c r="L137" s="389" t="str">
        <f>IF(Dane!N114="","",Dane!N114)</f>
        <v/>
      </c>
      <c r="M137" s="389" t="str">
        <f>IF(Dane!O114="","",Dane!O114)</f>
        <v/>
      </c>
      <c r="N137" s="389" t="str">
        <f>IF(Dane!P114="","",Dane!P114)</f>
        <v/>
      </c>
      <c r="O137" s="389" t="str">
        <f>IF(Dane!Q114="","",Dane!Q114)</f>
        <v/>
      </c>
      <c r="P137" s="389" t="str">
        <f>IF(Dane!R114="","",Dane!R114)</f>
        <v/>
      </c>
      <c r="Q137" s="389" t="str">
        <f>IF(Dane!S114="","",Dane!S114)</f>
        <v/>
      </c>
      <c r="R137" s="389" t="str">
        <f>IF(Dane!T114="","",Dane!T114)</f>
        <v/>
      </c>
      <c r="S137" s="389" t="str">
        <f>IF(Dane!U114="","",Dane!U114)</f>
        <v/>
      </c>
      <c r="T137" s="389" t="str">
        <f>IF(Dane!V114="","",Dane!V114)</f>
        <v/>
      </c>
      <c r="U137" s="389" t="str">
        <f>IF(Dane!W114="","",Dane!W114)</f>
        <v/>
      </c>
      <c r="V137" s="389" t="str">
        <f>IF(Dane!X114="","",Dane!X114)</f>
        <v/>
      </c>
      <c r="W137" s="389" t="str">
        <f>IF(Dane!Y114="","",Dane!Y114)</f>
        <v/>
      </c>
      <c r="X137" s="389" t="str">
        <f>IF(Dane!Z114="","",Dane!Z114)</f>
        <v/>
      </c>
      <c r="Y137" s="389" t="str">
        <f>IF(Dane!AA114="","",Dane!AA114)</f>
        <v/>
      </c>
      <c r="Z137" s="389" t="str">
        <f>IF(Dane!AB114="","",Dane!AB114)</f>
        <v/>
      </c>
      <c r="AA137" s="389" t="str">
        <f>IF(Dane!AC114="","",Dane!AC114)</f>
        <v/>
      </c>
      <c r="AB137" s="389" t="str">
        <f>IF(Dane!AD114="","",Dane!AD114)</f>
        <v/>
      </c>
      <c r="AC137" s="389" t="str">
        <f>IF(Dane!AE114="","",Dane!AE114)</f>
        <v/>
      </c>
      <c r="AD137" s="389" t="str">
        <f>IF(Dane!AF114="","",Dane!AF114)</f>
        <v/>
      </c>
      <c r="AE137" s="389" t="str">
        <f>IF(Dane!AG114="","",Dane!AG114)</f>
        <v/>
      </c>
      <c r="AF137" s="389" t="str">
        <f>IF(Dane!AH114="","",Dane!AH114)</f>
        <v/>
      </c>
      <c r="AG137" s="389" t="str">
        <f>IF(Dane!AI114="","",Dane!AI114)</f>
        <v/>
      </c>
      <c r="AH137" s="389" t="str">
        <f>IF(Dane!AJ114="","",Dane!AJ114)</f>
        <v/>
      </c>
      <c r="AI137" s="389" t="str">
        <f>IF(Dane!AK114="","",Dane!AK114)</f>
        <v/>
      </c>
      <c r="AJ137" s="389" t="str">
        <f>IF(Dane!AL114="","",Dane!AL114)</f>
        <v/>
      </c>
      <c r="AK137" s="167" t="str">
        <f>IF($C137="","",IF(H$83="","",IF(G$83="Faza inwest.",0,ROUND(SUM($G137:G137)*$E137,2))))</f>
        <v/>
      </c>
      <c r="AL137" s="167" t="str">
        <f>IF($C137="","",IF(H$132="","",IF(H$132="Faza inwest.",0,IF($C137=SUM($AK137:AK137),0,IF(SUM($G137:H137)-SUM($AK137:AK137)&lt;=SUM($G137:H137)*$E137,SUM($G137:H137)-SUM($AK137:AK137),ROUND(SUM($G137:H137)*$E137,2))))))</f>
        <v/>
      </c>
      <c r="AM137" s="167" t="str">
        <f>IF($C137="","",IF(I$132="","",IF(I$132="Faza inwest.",0,IF($C137=SUM($AK137:AL137),0,IF(SUM($G137:I137)-SUM($AK137:AL137)&lt;=SUM($G137:I137)*$E137,SUM($G137:I137)-SUM($AK137:AL137),ROUND(SUM($G137:I137)*$E137,2))))))</f>
        <v/>
      </c>
      <c r="AN137" s="167" t="str">
        <f>IF($C137="","",IF(J$132="","",IF(J$132="Faza inwest.",0,IF($C137=SUM($AK137:AM137),0,IF(SUM($G137:J137)-SUM($AK137:AM137)&lt;=SUM($G137:J137)*$E137,SUM($G137:J137)-SUM($AK137:AM137),ROUND(SUM($G137:J137)*$E137,2))))))</f>
        <v/>
      </c>
      <c r="AO137" s="167" t="str">
        <f>IF($C137="","",IF(K$132="","",IF(K$132="Faza inwest.",0,IF($C137=SUM($AK137:AN137),0,IF(SUM($G137:K137)-SUM($AK137:AN137)&lt;=SUM($G137:K137)*$E137,SUM($G137:K137)-SUM($AK137:AN137),ROUND(SUM($G137:K137)*$E137,2))))))</f>
        <v/>
      </c>
      <c r="AP137" s="167" t="str">
        <f>IF($C137="","",IF(L$132="","",IF(L$132="Faza inwest.",0,IF($C137=SUM($AK137:AO137),0,IF(SUM($G137:L137)-SUM($AK137:AO137)&lt;=SUM($G137:L137)*$E137,SUM($G137:L137)-SUM($AK137:AO137),ROUND(SUM($G137:L137)*$E137,2))))))</f>
        <v/>
      </c>
      <c r="AQ137" s="167" t="str">
        <f>IF($C137="","",IF(M$132="","",IF(M$132="Faza inwest.",0,IF($C137=SUM($AK137:AP137),0,IF(SUM($G137:M137)-SUM($AK137:AP137)&lt;=SUM($G137:M137)*$E137,SUM($G137:M137)-SUM($AK137:AP137),ROUND(SUM($G137:M137)*$E137,2))))))</f>
        <v/>
      </c>
      <c r="AR137" s="167" t="str">
        <f>IF($C137="","",IF(N$132="","",IF(N$132="Faza inwest.",0,IF($C137=SUM($AK137:AQ137),0,IF(SUM($G137:N137)-SUM($AK137:AQ137)&lt;=SUM($G137:N137)*$E137,SUM($G137:N137)-SUM($AK137:AQ137),ROUND(SUM($G137:N137)*$E137,2))))))</f>
        <v/>
      </c>
      <c r="AS137" s="167" t="str">
        <f>IF($C137="","",IF(O$132="","",IF(O$132="Faza inwest.",0,IF($C137=SUM($AK137:AR137),0,IF(SUM($G137:O137)-SUM($AK137:AR137)&lt;=SUM($G137:O137)*$E137,SUM($G137:O137)-SUM($AK137:AR137),ROUND(SUM($G137:O137)*$E137,2))))))</f>
        <v/>
      </c>
      <c r="AT137" s="167" t="str">
        <f>IF($C137="","",IF(P$132="","",IF(P$132="Faza inwest.",0,IF($C137=SUM($AK137:AS137),0,IF(SUM($G137:P137)-SUM($AK137:AS137)&lt;=SUM($G137:P137)*$E137,SUM($G137:P137)-SUM($AK137:AS137),ROUND(SUM($G137:P137)*$E137,2))))))</f>
        <v/>
      </c>
      <c r="AU137" s="167" t="str">
        <f>IF($C137="","",IF(Q$132="","",IF(Q$132="Faza inwest.",0,IF($C137=SUM($AK137:AT137),0,IF(SUM($G137:Q137)-SUM($AK137:AT137)&lt;=SUM($G137:Q137)*$E137,SUM($G137:Q137)-SUM($AK137:AT137),ROUND(SUM($G137:Q137)*$E137,2))))))</f>
        <v/>
      </c>
      <c r="AV137" s="167" t="str">
        <f>IF($C137="","",IF(R$132="","",IF(R$132="Faza inwest.",0,IF($C137=SUM($AK137:AU137),0,IF(SUM($G137:R137)-SUM($AK137:AU137)&lt;=SUM($G137:R137)*$E137,SUM($G137:R137)-SUM($AK137:AU137),ROUND(SUM($G137:R137)*$E137,2))))))</f>
        <v/>
      </c>
      <c r="AW137" s="167" t="str">
        <f>IF($C137="","",IF(S$132="","",IF(S$132="Faza inwest.",0,IF($C137=SUM($AK137:AV137),0,IF(SUM($G137:S137)-SUM($AK137:AV137)&lt;=SUM($G137:S137)*$E137,SUM($G137:S137)-SUM($AK137:AV137),ROUND(SUM($G137:S137)*$E137,2))))))</f>
        <v/>
      </c>
      <c r="AX137" s="167" t="str">
        <f>IF($C137="","",IF(T$132="","",IF(T$132="Faza inwest.",0,IF($C137=SUM($AK137:AW137),0,IF(SUM($G137:T137)-SUM($AK137:AW137)&lt;=SUM($G137:T137)*$E137,SUM($G137:T137)-SUM($AK137:AW137),ROUND(SUM($G137:T137)*$E137,2))))))</f>
        <v/>
      </c>
      <c r="AY137" s="167" t="str">
        <f>IF($C137="","",IF(U$132="","",IF(U$132="Faza inwest.",0,IF($C137=SUM($AK137:AX137),0,IF(SUM($G137:U137)-SUM($AK137:AX137)&lt;=SUM($G137:U137)*$E137,SUM($G137:U137)-SUM($AK137:AX137),ROUND(SUM($G137:U137)*$E137,2))))))</f>
        <v/>
      </c>
      <c r="AZ137" s="167" t="str">
        <f>IF($C137="","",IF(V$132="","",IF(V$132="Faza inwest.",0,IF($C137=SUM($AK137:AY137),0,IF(SUM($G137:V137)-SUM($AK137:AY137)&lt;=SUM($G137:V137)*$E137,SUM($G137:V137)-SUM($AK137:AY137),ROUND(SUM($G137:V137)*$E137,2))))))</f>
        <v/>
      </c>
      <c r="BA137" s="167" t="str">
        <f>IF($C137="","",IF(W$132="","",IF(W$132="Faza inwest.",0,IF($C137=SUM($AK137:AZ137),0,IF(SUM($G137:W137)-SUM($AK137:AZ137)&lt;=SUM($G137:W137)*$E137,SUM($G137:W137)-SUM($AK137:AZ137),ROUND(SUM($G137:W137)*$E137,2))))))</f>
        <v/>
      </c>
      <c r="BB137" s="167" t="str">
        <f>IF($C137="","",IF(X$132="","",IF(X$132="Faza inwest.",0,IF($C137=SUM($AK137:BA137),0,IF(SUM($G137:X137)-SUM($AK137:BA137)&lt;=SUM($G137:X137)*$E137,SUM($G137:X137)-SUM($AK137:BA137),ROUND(SUM($G137:X137)*$E137,2))))))</f>
        <v/>
      </c>
      <c r="BC137" s="167" t="str">
        <f>IF($C137="","",IF(Y$132="","",IF(Y$132="Faza inwest.",0,IF($C137=SUM($AK137:BB137),0,IF(SUM($G137:Y137)-SUM($AK137:BB137)&lt;=SUM($G137:Y137)*$E137,SUM($G137:Y137)-SUM($AK137:BB137),ROUND(SUM($G137:Y137)*$E137,2))))))</f>
        <v/>
      </c>
      <c r="BD137" s="167" t="str">
        <f>IF($C137="","",IF(Z$132="","",IF(Z$132="Faza inwest.",0,IF($C137=SUM($AK137:BC137),0,IF(SUM($G137:Z137)-SUM($AK137:BC137)&lt;=SUM($G137:Z137)*$E137,SUM($G137:Z137)-SUM($AK137:BC137),ROUND(SUM($G137:Z137)*$E137,2))))))</f>
        <v/>
      </c>
      <c r="BE137" s="167" t="str">
        <f>IF($C137="","",IF(AA$132="","",IF(AA$132="Faza inwest.",0,IF($C137=SUM($AK137:BD137),0,IF(SUM($G137:AA137)-SUM($AK137:BD137)&lt;=SUM($G137:AA137)*$E137,SUM($G137:AA137)-SUM($AK137:BD137),ROUND(SUM($G137:AA137)*$E137,2))))))</f>
        <v/>
      </c>
      <c r="BF137" s="167" t="str">
        <f>IF($C137="","",IF(AB$132="","",IF(AB$132="Faza inwest.",0,IF($C137=SUM($AK137:BE137),0,IF(SUM($G137:AB137)-SUM($AK137:BE137)&lt;=SUM($G137:AB137)*$E137,SUM($G137:AB137)-SUM($AK137:BE137),ROUND(SUM($G137:AB137)*$E137,2))))))</f>
        <v/>
      </c>
      <c r="BG137" s="167" t="str">
        <f>IF($C137="","",IF(AC$132="","",IF(AC$132="Faza inwest.",0,IF($C137=SUM($AK137:BF137),0,IF(SUM($G137:AC137)-SUM($AK137:BF137)&lt;=SUM($G137:AC137)*$E137,SUM($G137:AC137)-SUM($AK137:BF137),ROUND(SUM($G137:AC137)*$E137,2))))))</f>
        <v/>
      </c>
      <c r="BH137" s="167" t="str">
        <f>IF($C137="","",IF(AD$132="","",IF(AD$132="Faza inwest.",0,IF($C137=SUM($AK137:BG137),0,IF(SUM($G137:AD137)-SUM($AK137:BG137)&lt;=SUM($G137:AD137)*$E137,SUM($G137:AD137)-SUM($AK137:BG137),ROUND(SUM($G137:AD137)*$E137,2))))))</f>
        <v/>
      </c>
      <c r="BI137" s="167" t="str">
        <f>IF($C137="","",IF(AE$132="","",IF(AE$132="Faza inwest.",0,IF($C137=SUM($AK137:BH137),0,IF(SUM($G137:AE137)-SUM($AK137:BH137)&lt;=SUM($G137:AE137)*$E137,SUM($G137:AE137)-SUM($AK137:BH137),ROUND(SUM($G137:AE137)*$E137,2))))))</f>
        <v/>
      </c>
      <c r="BJ137" s="167" t="str">
        <f>IF($C137="","",IF(AF$132="","",IF(AF$132="Faza inwest.",0,IF($C137=SUM($AK137:BI137),0,IF(SUM($G137:AF137)-SUM($AK137:BI137)&lt;=SUM($G137:AF137)*$E137,SUM($G137:AF137)-SUM($AK137:BI137),ROUND(SUM($G137:AF137)*$E137,2))))))</f>
        <v/>
      </c>
      <c r="BK137" s="167" t="str">
        <f>IF($C137="","",IF(AG$132="","",IF(AG$132="Faza inwest.",0,IF($C137=SUM($AK137:BJ137),0,IF(SUM($G137:AG137)-SUM($AK137:BJ137)&lt;=SUM($G137:AG137)*$E137,SUM($G137:AG137)-SUM($AK137:BJ137),ROUND(SUM($G137:AG137)*$E137,2))))))</f>
        <v/>
      </c>
      <c r="BL137" s="167" t="str">
        <f>IF($C137="","",IF(AH$132="","",IF(AH$132="Faza inwest.",0,IF($C137=SUM($AK137:BK137),0,IF(SUM($G137:AH137)-SUM($AK137:BK137)&lt;=SUM($G137:AH137)*$E137,SUM($G137:AH137)-SUM($AK137:BK137),ROUND(SUM($G137:AH137)*$E137,2))))))</f>
        <v/>
      </c>
      <c r="BM137" s="167" t="str">
        <f>IF($C137="","",IF(AI$132="","",IF(AI$132="Faza inwest.",0,IF($C137=SUM($AK137:BL137),0,IF(SUM($G137:AI137)-SUM($AK137:BL137)&lt;=SUM($G137:AI137)*$E137,SUM($G137:AI137)-SUM($AK137:BL137),ROUND(SUM($G137:AI137)*$E137,2))))))</f>
        <v/>
      </c>
      <c r="BN137" s="167" t="str">
        <f>IF($C137="","",IF(AJ$132="","",IF(AJ$132="Faza inwest.",0,IF($C137=SUM($AK137:BM137),0,IF(SUM($G137:AJ137)-SUM($AK137:BM137)&lt;=SUM($G137:AJ137)*$E137,SUM($G137:AJ137)-SUM($AK137:BM137),ROUND(SUM($G137:AJ137)*$E137,2))))))</f>
        <v/>
      </c>
    </row>
    <row r="138" spans="1:66" s="62" customFormat="1">
      <c r="A138" s="84" t="str">
        <f t="shared" ref="A138" si="42">IF(A88="","",A88)</f>
        <v/>
      </c>
      <c r="B138" s="175" t="str">
        <f t="shared" si="37"/>
        <v/>
      </c>
      <c r="C138" s="176" t="str">
        <f t="shared" si="38"/>
        <v/>
      </c>
      <c r="D138" s="177" t="str">
        <f t="shared" ref="D138:E138" si="43">IF(D88="","",D88)</f>
        <v/>
      </c>
      <c r="E138" s="401" t="str">
        <f t="shared" si="43"/>
        <v/>
      </c>
      <c r="F138" s="178" t="s">
        <v>8</v>
      </c>
      <c r="G138" s="389" t="str">
        <f>IF(Dane!I115="","",Dane!I115)</f>
        <v/>
      </c>
      <c r="H138" s="389" t="str">
        <f>IF(Dane!J115="","",Dane!J115)</f>
        <v/>
      </c>
      <c r="I138" s="389" t="str">
        <f>IF(Dane!K115="","",Dane!K115)</f>
        <v/>
      </c>
      <c r="J138" s="389" t="str">
        <f>IF(Dane!L115="","",Dane!L115)</f>
        <v/>
      </c>
      <c r="K138" s="389" t="str">
        <f>IF(Dane!M115="","",Dane!M115)</f>
        <v/>
      </c>
      <c r="L138" s="389" t="str">
        <f>IF(Dane!N115="","",Dane!N115)</f>
        <v/>
      </c>
      <c r="M138" s="389" t="str">
        <f>IF(Dane!O115="","",Dane!O115)</f>
        <v/>
      </c>
      <c r="N138" s="389" t="str">
        <f>IF(Dane!P115="","",Dane!P115)</f>
        <v/>
      </c>
      <c r="O138" s="389" t="str">
        <f>IF(Dane!Q115="","",Dane!Q115)</f>
        <v/>
      </c>
      <c r="P138" s="389" t="str">
        <f>IF(Dane!R115="","",Dane!R115)</f>
        <v/>
      </c>
      <c r="Q138" s="389" t="str">
        <f>IF(Dane!S115="","",Dane!S115)</f>
        <v/>
      </c>
      <c r="R138" s="389" t="str">
        <f>IF(Dane!T115="","",Dane!T115)</f>
        <v/>
      </c>
      <c r="S138" s="389" t="str">
        <f>IF(Dane!U115="","",Dane!U115)</f>
        <v/>
      </c>
      <c r="T138" s="389" t="str">
        <f>IF(Dane!V115="","",Dane!V115)</f>
        <v/>
      </c>
      <c r="U138" s="389" t="str">
        <f>IF(Dane!W115="","",Dane!W115)</f>
        <v/>
      </c>
      <c r="V138" s="389" t="str">
        <f>IF(Dane!X115="","",Dane!X115)</f>
        <v/>
      </c>
      <c r="W138" s="389" t="str">
        <f>IF(Dane!Y115="","",Dane!Y115)</f>
        <v/>
      </c>
      <c r="X138" s="389" t="str">
        <f>IF(Dane!Z115="","",Dane!Z115)</f>
        <v/>
      </c>
      <c r="Y138" s="389" t="str">
        <f>IF(Dane!AA115="","",Dane!AA115)</f>
        <v/>
      </c>
      <c r="Z138" s="389" t="str">
        <f>IF(Dane!AB115="","",Dane!AB115)</f>
        <v/>
      </c>
      <c r="AA138" s="389" t="str">
        <f>IF(Dane!AC115="","",Dane!AC115)</f>
        <v/>
      </c>
      <c r="AB138" s="389" t="str">
        <f>IF(Dane!AD115="","",Dane!AD115)</f>
        <v/>
      </c>
      <c r="AC138" s="389" t="str">
        <f>IF(Dane!AE115="","",Dane!AE115)</f>
        <v/>
      </c>
      <c r="AD138" s="389" t="str">
        <f>IF(Dane!AF115="","",Dane!AF115)</f>
        <v/>
      </c>
      <c r="AE138" s="389" t="str">
        <f>IF(Dane!AG115="","",Dane!AG115)</f>
        <v/>
      </c>
      <c r="AF138" s="389" t="str">
        <f>IF(Dane!AH115="","",Dane!AH115)</f>
        <v/>
      </c>
      <c r="AG138" s="389" t="str">
        <f>IF(Dane!AI115="","",Dane!AI115)</f>
        <v/>
      </c>
      <c r="AH138" s="389" t="str">
        <f>IF(Dane!AJ115="","",Dane!AJ115)</f>
        <v/>
      </c>
      <c r="AI138" s="389" t="str">
        <f>IF(Dane!AK115="","",Dane!AK115)</f>
        <v/>
      </c>
      <c r="AJ138" s="389" t="str">
        <f>IF(Dane!AL115="","",Dane!AL115)</f>
        <v/>
      </c>
      <c r="AK138" s="167" t="str">
        <f>IF($C138="","",IF(H$83="","",IF(G$83="Faza inwest.",0,ROUND(SUM($G138:G138)*$E138,2))))</f>
        <v/>
      </c>
      <c r="AL138" s="167" t="str">
        <f>IF($C138="","",IF(H$132="","",IF(H$132="Faza inwest.",0,IF($C138=SUM($AK138:AK138),0,IF(SUM($G138:H138)-SUM($AK138:AK138)&lt;=SUM($G138:H138)*$E138,SUM($G138:H138)-SUM($AK138:AK138),ROUND(SUM($G138:H138)*$E138,2))))))</f>
        <v/>
      </c>
      <c r="AM138" s="167" t="str">
        <f>IF($C138="","",IF(I$132="","",IF(I$132="Faza inwest.",0,IF($C138=SUM($AK138:AL138),0,IF(SUM($G138:I138)-SUM($AK138:AL138)&lt;=SUM($G138:I138)*$E138,SUM($G138:I138)-SUM($AK138:AL138),ROUND(SUM($G138:I138)*$E138,2))))))</f>
        <v/>
      </c>
      <c r="AN138" s="167" t="str">
        <f>IF($C138="","",IF(J$132="","",IF(J$132="Faza inwest.",0,IF($C138=SUM($AK138:AM138),0,IF(SUM($G138:J138)-SUM($AK138:AM138)&lt;=SUM($G138:J138)*$E138,SUM($G138:J138)-SUM($AK138:AM138),ROUND(SUM($G138:J138)*$E138,2))))))</f>
        <v/>
      </c>
      <c r="AO138" s="167" t="str">
        <f>IF($C138="","",IF(K$132="","",IF(K$132="Faza inwest.",0,IF($C138=SUM($AK138:AN138),0,IF(SUM($G138:K138)-SUM($AK138:AN138)&lt;=SUM($G138:K138)*$E138,SUM($G138:K138)-SUM($AK138:AN138),ROUND(SUM($G138:K138)*$E138,2))))))</f>
        <v/>
      </c>
      <c r="AP138" s="167" t="str">
        <f>IF($C138="","",IF(L$132="","",IF(L$132="Faza inwest.",0,IF($C138=SUM($AK138:AO138),0,IF(SUM($G138:L138)-SUM($AK138:AO138)&lt;=SUM($G138:L138)*$E138,SUM($G138:L138)-SUM($AK138:AO138),ROUND(SUM($G138:L138)*$E138,2))))))</f>
        <v/>
      </c>
      <c r="AQ138" s="167" t="str">
        <f>IF($C138="","",IF(M$132="","",IF(M$132="Faza inwest.",0,IF($C138=SUM($AK138:AP138),0,IF(SUM($G138:M138)-SUM($AK138:AP138)&lt;=SUM($G138:M138)*$E138,SUM($G138:M138)-SUM($AK138:AP138),ROUND(SUM($G138:M138)*$E138,2))))))</f>
        <v/>
      </c>
      <c r="AR138" s="167" t="str">
        <f>IF($C138="","",IF(N$132="","",IF(N$132="Faza inwest.",0,IF($C138=SUM($AK138:AQ138),0,IF(SUM($G138:N138)-SUM($AK138:AQ138)&lt;=SUM($G138:N138)*$E138,SUM($G138:N138)-SUM($AK138:AQ138),ROUND(SUM($G138:N138)*$E138,2))))))</f>
        <v/>
      </c>
      <c r="AS138" s="167" t="str">
        <f>IF($C138="","",IF(O$132="","",IF(O$132="Faza inwest.",0,IF($C138=SUM($AK138:AR138),0,IF(SUM($G138:O138)-SUM($AK138:AR138)&lt;=SUM($G138:O138)*$E138,SUM($G138:O138)-SUM($AK138:AR138),ROUND(SUM($G138:O138)*$E138,2))))))</f>
        <v/>
      </c>
      <c r="AT138" s="167" t="str">
        <f>IF($C138="","",IF(P$132="","",IF(P$132="Faza inwest.",0,IF($C138=SUM($AK138:AS138),0,IF(SUM($G138:P138)-SUM($AK138:AS138)&lt;=SUM($G138:P138)*$E138,SUM($G138:P138)-SUM($AK138:AS138),ROUND(SUM($G138:P138)*$E138,2))))))</f>
        <v/>
      </c>
      <c r="AU138" s="167" t="str">
        <f>IF($C138="","",IF(Q$132="","",IF(Q$132="Faza inwest.",0,IF($C138=SUM($AK138:AT138),0,IF(SUM($G138:Q138)-SUM($AK138:AT138)&lt;=SUM($G138:Q138)*$E138,SUM($G138:Q138)-SUM($AK138:AT138),ROUND(SUM($G138:Q138)*$E138,2))))))</f>
        <v/>
      </c>
      <c r="AV138" s="167" t="str">
        <f>IF($C138="","",IF(R$132="","",IF(R$132="Faza inwest.",0,IF($C138=SUM($AK138:AU138),0,IF(SUM($G138:R138)-SUM($AK138:AU138)&lt;=SUM($G138:R138)*$E138,SUM($G138:R138)-SUM($AK138:AU138),ROUND(SUM($G138:R138)*$E138,2))))))</f>
        <v/>
      </c>
      <c r="AW138" s="167" t="str">
        <f>IF($C138="","",IF(S$132="","",IF(S$132="Faza inwest.",0,IF($C138=SUM($AK138:AV138),0,IF(SUM($G138:S138)-SUM($AK138:AV138)&lt;=SUM($G138:S138)*$E138,SUM($G138:S138)-SUM($AK138:AV138),ROUND(SUM($G138:S138)*$E138,2))))))</f>
        <v/>
      </c>
      <c r="AX138" s="167" t="str">
        <f>IF($C138="","",IF(T$132="","",IF(T$132="Faza inwest.",0,IF($C138=SUM($AK138:AW138),0,IF(SUM($G138:T138)-SUM($AK138:AW138)&lt;=SUM($G138:T138)*$E138,SUM($G138:T138)-SUM($AK138:AW138),ROUND(SUM($G138:T138)*$E138,2))))))</f>
        <v/>
      </c>
      <c r="AY138" s="167" t="str">
        <f>IF($C138="","",IF(U$132="","",IF(U$132="Faza inwest.",0,IF($C138=SUM($AK138:AX138),0,IF(SUM($G138:U138)-SUM($AK138:AX138)&lt;=SUM($G138:U138)*$E138,SUM($G138:U138)-SUM($AK138:AX138),ROUND(SUM($G138:U138)*$E138,2))))))</f>
        <v/>
      </c>
      <c r="AZ138" s="167" t="str">
        <f>IF($C138="","",IF(V$132="","",IF(V$132="Faza inwest.",0,IF($C138=SUM($AK138:AY138),0,IF(SUM($G138:V138)-SUM($AK138:AY138)&lt;=SUM($G138:V138)*$E138,SUM($G138:V138)-SUM($AK138:AY138),ROUND(SUM($G138:V138)*$E138,2))))))</f>
        <v/>
      </c>
      <c r="BA138" s="167" t="str">
        <f>IF($C138="","",IF(W$132="","",IF(W$132="Faza inwest.",0,IF($C138=SUM($AK138:AZ138),0,IF(SUM($G138:W138)-SUM($AK138:AZ138)&lt;=SUM($G138:W138)*$E138,SUM($G138:W138)-SUM($AK138:AZ138),ROUND(SUM($G138:W138)*$E138,2))))))</f>
        <v/>
      </c>
      <c r="BB138" s="167" t="str">
        <f>IF($C138="","",IF(X$132="","",IF(X$132="Faza inwest.",0,IF($C138=SUM($AK138:BA138),0,IF(SUM($G138:X138)-SUM($AK138:BA138)&lt;=SUM($G138:X138)*$E138,SUM($G138:X138)-SUM($AK138:BA138),ROUND(SUM($G138:X138)*$E138,2))))))</f>
        <v/>
      </c>
      <c r="BC138" s="167" t="str">
        <f>IF($C138="","",IF(Y$132="","",IF(Y$132="Faza inwest.",0,IF($C138=SUM($AK138:BB138),0,IF(SUM($G138:Y138)-SUM($AK138:BB138)&lt;=SUM($G138:Y138)*$E138,SUM($G138:Y138)-SUM($AK138:BB138),ROUND(SUM($G138:Y138)*$E138,2))))))</f>
        <v/>
      </c>
      <c r="BD138" s="167" t="str">
        <f>IF($C138="","",IF(Z$132="","",IF(Z$132="Faza inwest.",0,IF($C138=SUM($AK138:BC138),0,IF(SUM($G138:Z138)-SUM($AK138:BC138)&lt;=SUM($G138:Z138)*$E138,SUM($G138:Z138)-SUM($AK138:BC138),ROUND(SUM($G138:Z138)*$E138,2))))))</f>
        <v/>
      </c>
      <c r="BE138" s="167" t="str">
        <f>IF($C138="","",IF(AA$132="","",IF(AA$132="Faza inwest.",0,IF($C138=SUM($AK138:BD138),0,IF(SUM($G138:AA138)-SUM($AK138:BD138)&lt;=SUM($G138:AA138)*$E138,SUM($G138:AA138)-SUM($AK138:BD138),ROUND(SUM($G138:AA138)*$E138,2))))))</f>
        <v/>
      </c>
      <c r="BF138" s="167" t="str">
        <f>IF($C138="","",IF(AB$132="","",IF(AB$132="Faza inwest.",0,IF($C138=SUM($AK138:BE138),0,IF(SUM($G138:AB138)-SUM($AK138:BE138)&lt;=SUM($G138:AB138)*$E138,SUM($G138:AB138)-SUM($AK138:BE138),ROUND(SUM($G138:AB138)*$E138,2))))))</f>
        <v/>
      </c>
      <c r="BG138" s="167" t="str">
        <f>IF($C138="","",IF(AC$132="","",IF(AC$132="Faza inwest.",0,IF($C138=SUM($AK138:BF138),0,IF(SUM($G138:AC138)-SUM($AK138:BF138)&lt;=SUM($G138:AC138)*$E138,SUM($G138:AC138)-SUM($AK138:BF138),ROUND(SUM($G138:AC138)*$E138,2))))))</f>
        <v/>
      </c>
      <c r="BH138" s="167" t="str">
        <f>IF($C138="","",IF(AD$132="","",IF(AD$132="Faza inwest.",0,IF($C138=SUM($AK138:BG138),0,IF(SUM($G138:AD138)-SUM($AK138:BG138)&lt;=SUM($G138:AD138)*$E138,SUM($G138:AD138)-SUM($AK138:BG138),ROUND(SUM($G138:AD138)*$E138,2))))))</f>
        <v/>
      </c>
      <c r="BI138" s="167" t="str">
        <f>IF($C138="","",IF(AE$132="","",IF(AE$132="Faza inwest.",0,IF($C138=SUM($AK138:BH138),0,IF(SUM($G138:AE138)-SUM($AK138:BH138)&lt;=SUM($G138:AE138)*$E138,SUM($G138:AE138)-SUM($AK138:BH138),ROUND(SUM($G138:AE138)*$E138,2))))))</f>
        <v/>
      </c>
      <c r="BJ138" s="167" t="str">
        <f>IF($C138="","",IF(AF$132="","",IF(AF$132="Faza inwest.",0,IF($C138=SUM($AK138:BI138),0,IF(SUM($G138:AF138)-SUM($AK138:BI138)&lt;=SUM($G138:AF138)*$E138,SUM($G138:AF138)-SUM($AK138:BI138),ROUND(SUM($G138:AF138)*$E138,2))))))</f>
        <v/>
      </c>
      <c r="BK138" s="167" t="str">
        <f>IF($C138="","",IF(AG$132="","",IF(AG$132="Faza inwest.",0,IF($C138=SUM($AK138:BJ138),0,IF(SUM($G138:AG138)-SUM($AK138:BJ138)&lt;=SUM($G138:AG138)*$E138,SUM($G138:AG138)-SUM($AK138:BJ138),ROUND(SUM($G138:AG138)*$E138,2))))))</f>
        <v/>
      </c>
      <c r="BL138" s="167" t="str">
        <f>IF($C138="","",IF(AH$132="","",IF(AH$132="Faza inwest.",0,IF($C138=SUM($AK138:BK138),0,IF(SUM($G138:AH138)-SUM($AK138:BK138)&lt;=SUM($G138:AH138)*$E138,SUM($G138:AH138)-SUM($AK138:BK138),ROUND(SUM($G138:AH138)*$E138,2))))))</f>
        <v/>
      </c>
      <c r="BM138" s="167" t="str">
        <f>IF($C138="","",IF(AI$132="","",IF(AI$132="Faza inwest.",0,IF($C138=SUM($AK138:BL138),0,IF(SUM($G138:AI138)-SUM($AK138:BL138)&lt;=SUM($G138:AI138)*$E138,SUM($G138:AI138)-SUM($AK138:BL138),ROUND(SUM($G138:AI138)*$E138,2))))))</f>
        <v/>
      </c>
      <c r="BN138" s="167" t="str">
        <f>IF($C138="","",IF(AJ$132="","",IF(AJ$132="Faza inwest.",0,IF($C138=SUM($AK138:BM138),0,IF(SUM($G138:AJ138)-SUM($AK138:BM138)&lt;=SUM($G138:AJ138)*$E138,SUM($G138:AJ138)-SUM($AK138:BM138),ROUND(SUM($G138:AJ138)*$E138,2))))))</f>
        <v/>
      </c>
    </row>
    <row r="139" spans="1:66" s="62" customFormat="1">
      <c r="A139" s="84" t="str">
        <f t="shared" ref="A139" si="44">IF(A89="","",A89)</f>
        <v/>
      </c>
      <c r="B139" s="175" t="str">
        <f t="shared" si="37"/>
        <v/>
      </c>
      <c r="C139" s="176" t="str">
        <f t="shared" si="38"/>
        <v/>
      </c>
      <c r="D139" s="177" t="str">
        <f t="shared" ref="D139:E139" si="45">IF(D89="","",D89)</f>
        <v/>
      </c>
      <c r="E139" s="401" t="str">
        <f t="shared" si="45"/>
        <v/>
      </c>
      <c r="F139" s="178" t="s">
        <v>8</v>
      </c>
      <c r="G139" s="389" t="str">
        <f>IF(Dane!I116="","",Dane!I116)</f>
        <v/>
      </c>
      <c r="H139" s="389" t="str">
        <f>IF(Dane!J116="","",Dane!J116)</f>
        <v/>
      </c>
      <c r="I139" s="389" t="str">
        <f>IF(Dane!K116="","",Dane!K116)</f>
        <v/>
      </c>
      <c r="J139" s="389" t="str">
        <f>IF(Dane!L116="","",Dane!L116)</f>
        <v/>
      </c>
      <c r="K139" s="389" t="str">
        <f>IF(Dane!M116="","",Dane!M116)</f>
        <v/>
      </c>
      <c r="L139" s="389" t="str">
        <f>IF(Dane!N116="","",Dane!N116)</f>
        <v/>
      </c>
      <c r="M139" s="389" t="str">
        <f>IF(Dane!O116="","",Dane!O116)</f>
        <v/>
      </c>
      <c r="N139" s="389" t="str">
        <f>IF(Dane!P116="","",Dane!P116)</f>
        <v/>
      </c>
      <c r="O139" s="389" t="str">
        <f>IF(Dane!Q116="","",Dane!Q116)</f>
        <v/>
      </c>
      <c r="P139" s="389" t="str">
        <f>IF(Dane!R116="","",Dane!R116)</f>
        <v/>
      </c>
      <c r="Q139" s="389" t="str">
        <f>IF(Dane!S116="","",Dane!S116)</f>
        <v/>
      </c>
      <c r="R139" s="389" t="str">
        <f>IF(Dane!T116="","",Dane!T116)</f>
        <v/>
      </c>
      <c r="S139" s="389" t="str">
        <f>IF(Dane!U116="","",Dane!U116)</f>
        <v/>
      </c>
      <c r="T139" s="389" t="str">
        <f>IF(Dane!V116="","",Dane!V116)</f>
        <v/>
      </c>
      <c r="U139" s="389" t="str">
        <f>IF(Dane!W116="","",Dane!W116)</f>
        <v/>
      </c>
      <c r="V139" s="389" t="str">
        <f>IF(Dane!X116="","",Dane!X116)</f>
        <v/>
      </c>
      <c r="W139" s="389" t="str">
        <f>IF(Dane!Y116="","",Dane!Y116)</f>
        <v/>
      </c>
      <c r="X139" s="389" t="str">
        <f>IF(Dane!Z116="","",Dane!Z116)</f>
        <v/>
      </c>
      <c r="Y139" s="389" t="str">
        <f>IF(Dane!AA116="","",Dane!AA116)</f>
        <v/>
      </c>
      <c r="Z139" s="389" t="str">
        <f>IF(Dane!AB116="","",Dane!AB116)</f>
        <v/>
      </c>
      <c r="AA139" s="389" t="str">
        <f>IF(Dane!AC116="","",Dane!AC116)</f>
        <v/>
      </c>
      <c r="AB139" s="389" t="str">
        <f>IF(Dane!AD116="","",Dane!AD116)</f>
        <v/>
      </c>
      <c r="AC139" s="389" t="str">
        <f>IF(Dane!AE116="","",Dane!AE116)</f>
        <v/>
      </c>
      <c r="AD139" s="389" t="str">
        <f>IF(Dane!AF116="","",Dane!AF116)</f>
        <v/>
      </c>
      <c r="AE139" s="389" t="str">
        <f>IF(Dane!AG116="","",Dane!AG116)</f>
        <v/>
      </c>
      <c r="AF139" s="389" t="str">
        <f>IF(Dane!AH116="","",Dane!AH116)</f>
        <v/>
      </c>
      <c r="AG139" s="389" t="str">
        <f>IF(Dane!AI116="","",Dane!AI116)</f>
        <v/>
      </c>
      <c r="AH139" s="389" t="str">
        <f>IF(Dane!AJ116="","",Dane!AJ116)</f>
        <v/>
      </c>
      <c r="AI139" s="389" t="str">
        <f>IF(Dane!AK116="","",Dane!AK116)</f>
        <v/>
      </c>
      <c r="AJ139" s="389" t="str">
        <f>IF(Dane!AL116="","",Dane!AL116)</f>
        <v/>
      </c>
      <c r="AK139" s="167" t="str">
        <f>IF($C139="","",IF(H$83="","",IF(G$83="Faza inwest.",0,ROUND(SUM($G139:G139)*$E139,2))))</f>
        <v/>
      </c>
      <c r="AL139" s="167" t="str">
        <f>IF($C139="","",IF(H$132="","",IF(H$132="Faza inwest.",0,IF($C139=SUM($AK139:AK139),0,IF(SUM($G139:H139)-SUM($AK139:AK139)&lt;=SUM($G139:H139)*$E139,SUM($G139:H139)-SUM($AK139:AK139),ROUND(SUM($G139:H139)*$E139,2))))))</f>
        <v/>
      </c>
      <c r="AM139" s="167" t="str">
        <f>IF($C139="","",IF(I$132="","",IF(I$132="Faza inwest.",0,IF($C139=SUM($AK139:AL139),0,IF(SUM($G139:I139)-SUM($AK139:AL139)&lt;=SUM($G139:I139)*$E139,SUM($G139:I139)-SUM($AK139:AL139),ROUND(SUM($G139:I139)*$E139,2))))))</f>
        <v/>
      </c>
      <c r="AN139" s="167" t="str">
        <f>IF($C139="","",IF(J$132="","",IF(J$132="Faza inwest.",0,IF($C139=SUM($AK139:AM139),0,IF(SUM($G139:J139)-SUM($AK139:AM139)&lt;=SUM($G139:J139)*$E139,SUM($G139:J139)-SUM($AK139:AM139),ROUND(SUM($G139:J139)*$E139,2))))))</f>
        <v/>
      </c>
      <c r="AO139" s="167" t="str">
        <f>IF($C139="","",IF(K$132="","",IF(K$132="Faza inwest.",0,IF($C139=SUM($AK139:AN139),0,IF(SUM($G139:K139)-SUM($AK139:AN139)&lt;=SUM($G139:K139)*$E139,SUM($G139:K139)-SUM($AK139:AN139),ROUND(SUM($G139:K139)*$E139,2))))))</f>
        <v/>
      </c>
      <c r="AP139" s="167" t="str">
        <f>IF($C139="","",IF(L$132="","",IF(L$132="Faza inwest.",0,IF($C139=SUM($AK139:AO139),0,IF(SUM($G139:L139)-SUM($AK139:AO139)&lt;=SUM($G139:L139)*$E139,SUM($G139:L139)-SUM($AK139:AO139),ROUND(SUM($G139:L139)*$E139,2))))))</f>
        <v/>
      </c>
      <c r="AQ139" s="167" t="str">
        <f>IF($C139="","",IF(M$132="","",IF(M$132="Faza inwest.",0,IF($C139=SUM($AK139:AP139),0,IF(SUM($G139:M139)-SUM($AK139:AP139)&lt;=SUM($G139:M139)*$E139,SUM($G139:M139)-SUM($AK139:AP139),ROUND(SUM($G139:M139)*$E139,2))))))</f>
        <v/>
      </c>
      <c r="AR139" s="167" t="str">
        <f>IF($C139="","",IF(N$132="","",IF(N$132="Faza inwest.",0,IF($C139=SUM($AK139:AQ139),0,IF(SUM($G139:N139)-SUM($AK139:AQ139)&lt;=SUM($G139:N139)*$E139,SUM($G139:N139)-SUM($AK139:AQ139),ROUND(SUM($G139:N139)*$E139,2))))))</f>
        <v/>
      </c>
      <c r="AS139" s="167" t="str">
        <f>IF($C139="","",IF(O$132="","",IF(O$132="Faza inwest.",0,IF($C139=SUM($AK139:AR139),0,IF(SUM($G139:O139)-SUM($AK139:AR139)&lt;=SUM($G139:O139)*$E139,SUM($G139:O139)-SUM($AK139:AR139),ROUND(SUM($G139:O139)*$E139,2))))))</f>
        <v/>
      </c>
      <c r="AT139" s="167" t="str">
        <f>IF($C139="","",IF(P$132="","",IF(P$132="Faza inwest.",0,IF($C139=SUM($AK139:AS139),0,IF(SUM($G139:P139)-SUM($AK139:AS139)&lt;=SUM($G139:P139)*$E139,SUM($G139:P139)-SUM($AK139:AS139),ROUND(SUM($G139:P139)*$E139,2))))))</f>
        <v/>
      </c>
      <c r="AU139" s="167" t="str">
        <f>IF($C139="","",IF(Q$132="","",IF(Q$132="Faza inwest.",0,IF($C139=SUM($AK139:AT139),0,IF(SUM($G139:Q139)-SUM($AK139:AT139)&lt;=SUM($G139:Q139)*$E139,SUM($G139:Q139)-SUM($AK139:AT139),ROUND(SUM($G139:Q139)*$E139,2))))))</f>
        <v/>
      </c>
      <c r="AV139" s="167" t="str">
        <f>IF($C139="","",IF(R$132="","",IF(R$132="Faza inwest.",0,IF($C139=SUM($AK139:AU139),0,IF(SUM($G139:R139)-SUM($AK139:AU139)&lt;=SUM($G139:R139)*$E139,SUM($G139:R139)-SUM($AK139:AU139),ROUND(SUM($G139:R139)*$E139,2))))))</f>
        <v/>
      </c>
      <c r="AW139" s="167" t="str">
        <f>IF($C139="","",IF(S$132="","",IF(S$132="Faza inwest.",0,IF($C139=SUM($AK139:AV139),0,IF(SUM($G139:S139)-SUM($AK139:AV139)&lt;=SUM($G139:S139)*$E139,SUM($G139:S139)-SUM($AK139:AV139),ROUND(SUM($G139:S139)*$E139,2))))))</f>
        <v/>
      </c>
      <c r="AX139" s="167" t="str">
        <f>IF($C139="","",IF(T$132="","",IF(T$132="Faza inwest.",0,IF($C139=SUM($AK139:AW139),0,IF(SUM($G139:T139)-SUM($AK139:AW139)&lt;=SUM($G139:T139)*$E139,SUM($G139:T139)-SUM($AK139:AW139),ROUND(SUM($G139:T139)*$E139,2))))))</f>
        <v/>
      </c>
      <c r="AY139" s="167" t="str">
        <f>IF($C139="","",IF(U$132="","",IF(U$132="Faza inwest.",0,IF($C139=SUM($AK139:AX139),0,IF(SUM($G139:U139)-SUM($AK139:AX139)&lt;=SUM($G139:U139)*$E139,SUM($G139:U139)-SUM($AK139:AX139),ROUND(SUM($G139:U139)*$E139,2))))))</f>
        <v/>
      </c>
      <c r="AZ139" s="167" t="str">
        <f>IF($C139="","",IF(V$132="","",IF(V$132="Faza inwest.",0,IF($C139=SUM($AK139:AY139),0,IF(SUM($G139:V139)-SUM($AK139:AY139)&lt;=SUM($G139:V139)*$E139,SUM($G139:V139)-SUM($AK139:AY139),ROUND(SUM($G139:V139)*$E139,2))))))</f>
        <v/>
      </c>
      <c r="BA139" s="167" t="str">
        <f>IF($C139="","",IF(W$132="","",IF(W$132="Faza inwest.",0,IF($C139=SUM($AK139:AZ139),0,IF(SUM($G139:W139)-SUM($AK139:AZ139)&lt;=SUM($G139:W139)*$E139,SUM($G139:W139)-SUM($AK139:AZ139),ROUND(SUM($G139:W139)*$E139,2))))))</f>
        <v/>
      </c>
      <c r="BB139" s="167" t="str">
        <f>IF($C139="","",IF(X$132="","",IF(X$132="Faza inwest.",0,IF($C139=SUM($AK139:BA139),0,IF(SUM($G139:X139)-SUM($AK139:BA139)&lt;=SUM($G139:X139)*$E139,SUM($G139:X139)-SUM($AK139:BA139),ROUND(SUM($G139:X139)*$E139,2))))))</f>
        <v/>
      </c>
      <c r="BC139" s="167" t="str">
        <f>IF($C139="","",IF(Y$132="","",IF(Y$132="Faza inwest.",0,IF($C139=SUM($AK139:BB139),0,IF(SUM($G139:Y139)-SUM($AK139:BB139)&lt;=SUM($G139:Y139)*$E139,SUM($G139:Y139)-SUM($AK139:BB139),ROUND(SUM($G139:Y139)*$E139,2))))))</f>
        <v/>
      </c>
      <c r="BD139" s="167" t="str">
        <f>IF($C139="","",IF(Z$132="","",IF(Z$132="Faza inwest.",0,IF($C139=SUM($AK139:BC139),0,IF(SUM($G139:Z139)-SUM($AK139:BC139)&lt;=SUM($G139:Z139)*$E139,SUM($G139:Z139)-SUM($AK139:BC139),ROUND(SUM($G139:Z139)*$E139,2))))))</f>
        <v/>
      </c>
      <c r="BE139" s="167" t="str">
        <f>IF($C139="","",IF(AA$132="","",IF(AA$132="Faza inwest.",0,IF($C139=SUM($AK139:BD139),0,IF(SUM($G139:AA139)-SUM($AK139:BD139)&lt;=SUM($G139:AA139)*$E139,SUM($G139:AA139)-SUM($AK139:BD139),ROUND(SUM($G139:AA139)*$E139,2))))))</f>
        <v/>
      </c>
      <c r="BF139" s="167" t="str">
        <f>IF($C139="","",IF(AB$132="","",IF(AB$132="Faza inwest.",0,IF($C139=SUM($AK139:BE139),0,IF(SUM($G139:AB139)-SUM($AK139:BE139)&lt;=SUM($G139:AB139)*$E139,SUM($G139:AB139)-SUM($AK139:BE139),ROUND(SUM($G139:AB139)*$E139,2))))))</f>
        <v/>
      </c>
      <c r="BG139" s="167" t="str">
        <f>IF($C139="","",IF(AC$132="","",IF(AC$132="Faza inwest.",0,IF($C139=SUM($AK139:BF139),0,IF(SUM($G139:AC139)-SUM($AK139:BF139)&lt;=SUM($G139:AC139)*$E139,SUM($G139:AC139)-SUM($AK139:BF139),ROUND(SUM($G139:AC139)*$E139,2))))))</f>
        <v/>
      </c>
      <c r="BH139" s="167" t="str">
        <f>IF($C139="","",IF(AD$132="","",IF(AD$132="Faza inwest.",0,IF($C139=SUM($AK139:BG139),0,IF(SUM($G139:AD139)-SUM($AK139:BG139)&lt;=SUM($G139:AD139)*$E139,SUM($G139:AD139)-SUM($AK139:BG139),ROUND(SUM($G139:AD139)*$E139,2))))))</f>
        <v/>
      </c>
      <c r="BI139" s="167" t="str">
        <f>IF($C139="","",IF(AE$132="","",IF(AE$132="Faza inwest.",0,IF($C139=SUM($AK139:BH139),0,IF(SUM($G139:AE139)-SUM($AK139:BH139)&lt;=SUM($G139:AE139)*$E139,SUM($G139:AE139)-SUM($AK139:BH139),ROUND(SUM($G139:AE139)*$E139,2))))))</f>
        <v/>
      </c>
      <c r="BJ139" s="167" t="str">
        <f>IF($C139="","",IF(AF$132="","",IF(AF$132="Faza inwest.",0,IF($C139=SUM($AK139:BI139),0,IF(SUM($G139:AF139)-SUM($AK139:BI139)&lt;=SUM($G139:AF139)*$E139,SUM($G139:AF139)-SUM($AK139:BI139),ROUND(SUM($G139:AF139)*$E139,2))))))</f>
        <v/>
      </c>
      <c r="BK139" s="167" t="str">
        <f>IF($C139="","",IF(AG$132="","",IF(AG$132="Faza inwest.",0,IF($C139=SUM($AK139:BJ139),0,IF(SUM($G139:AG139)-SUM($AK139:BJ139)&lt;=SUM($G139:AG139)*$E139,SUM($G139:AG139)-SUM($AK139:BJ139),ROUND(SUM($G139:AG139)*$E139,2))))))</f>
        <v/>
      </c>
      <c r="BL139" s="167" t="str">
        <f>IF($C139="","",IF(AH$132="","",IF(AH$132="Faza inwest.",0,IF($C139=SUM($AK139:BK139),0,IF(SUM($G139:AH139)-SUM($AK139:BK139)&lt;=SUM($G139:AH139)*$E139,SUM($G139:AH139)-SUM($AK139:BK139),ROUND(SUM($G139:AH139)*$E139,2))))))</f>
        <v/>
      </c>
      <c r="BM139" s="167" t="str">
        <f>IF($C139="","",IF(AI$132="","",IF(AI$132="Faza inwest.",0,IF($C139=SUM($AK139:BL139),0,IF(SUM($G139:AI139)-SUM($AK139:BL139)&lt;=SUM($G139:AI139)*$E139,SUM($G139:AI139)-SUM($AK139:BL139),ROUND(SUM($G139:AI139)*$E139,2))))))</f>
        <v/>
      </c>
      <c r="BN139" s="167" t="str">
        <f>IF($C139="","",IF(AJ$132="","",IF(AJ$132="Faza inwest.",0,IF($C139=SUM($AK139:BM139),0,IF(SUM($G139:AJ139)-SUM($AK139:BM139)&lt;=SUM($G139:AJ139)*$E139,SUM($G139:AJ139)-SUM($AK139:BM139),ROUND(SUM($G139:AJ139)*$E139,2))))))</f>
        <v/>
      </c>
    </row>
    <row r="140" spans="1:66" s="62" customFormat="1">
      <c r="A140" s="84" t="str">
        <f t="shared" ref="A140" si="46">IF(A90="","",A90)</f>
        <v/>
      </c>
      <c r="B140" s="175" t="str">
        <f t="shared" si="37"/>
        <v/>
      </c>
      <c r="C140" s="176" t="str">
        <f t="shared" si="38"/>
        <v/>
      </c>
      <c r="D140" s="177" t="str">
        <f t="shared" ref="D140:E140" si="47">IF(D90="","",D90)</f>
        <v/>
      </c>
      <c r="E140" s="401" t="str">
        <f t="shared" si="47"/>
        <v/>
      </c>
      <c r="F140" s="178" t="s">
        <v>8</v>
      </c>
      <c r="G140" s="389" t="str">
        <f>IF(Dane!I117="","",Dane!I117)</f>
        <v/>
      </c>
      <c r="H140" s="389" t="str">
        <f>IF(Dane!J117="","",Dane!J117)</f>
        <v/>
      </c>
      <c r="I140" s="389" t="str">
        <f>IF(Dane!K117="","",Dane!K117)</f>
        <v/>
      </c>
      <c r="J140" s="389" t="str">
        <f>IF(Dane!L117="","",Dane!L117)</f>
        <v/>
      </c>
      <c r="K140" s="389" t="str">
        <f>IF(Dane!M117="","",Dane!M117)</f>
        <v/>
      </c>
      <c r="L140" s="389" t="str">
        <f>IF(Dane!N117="","",Dane!N117)</f>
        <v/>
      </c>
      <c r="M140" s="389" t="str">
        <f>IF(Dane!O117="","",Dane!O117)</f>
        <v/>
      </c>
      <c r="N140" s="389" t="str">
        <f>IF(Dane!P117="","",Dane!P117)</f>
        <v/>
      </c>
      <c r="O140" s="389" t="str">
        <f>IF(Dane!Q117="","",Dane!Q117)</f>
        <v/>
      </c>
      <c r="P140" s="389" t="str">
        <f>IF(Dane!R117="","",Dane!R117)</f>
        <v/>
      </c>
      <c r="Q140" s="389" t="str">
        <f>IF(Dane!S117="","",Dane!S117)</f>
        <v/>
      </c>
      <c r="R140" s="389" t="str">
        <f>IF(Dane!T117="","",Dane!T117)</f>
        <v/>
      </c>
      <c r="S140" s="389" t="str">
        <f>IF(Dane!U117="","",Dane!U117)</f>
        <v/>
      </c>
      <c r="T140" s="389" t="str">
        <f>IF(Dane!V117="","",Dane!V117)</f>
        <v/>
      </c>
      <c r="U140" s="389" t="str">
        <f>IF(Dane!W117="","",Dane!W117)</f>
        <v/>
      </c>
      <c r="V140" s="389" t="str">
        <f>IF(Dane!X117="","",Dane!X117)</f>
        <v/>
      </c>
      <c r="W140" s="389" t="str">
        <f>IF(Dane!Y117="","",Dane!Y117)</f>
        <v/>
      </c>
      <c r="X140" s="389" t="str">
        <f>IF(Dane!Z117="","",Dane!Z117)</f>
        <v/>
      </c>
      <c r="Y140" s="389" t="str">
        <f>IF(Dane!AA117="","",Dane!AA117)</f>
        <v/>
      </c>
      <c r="Z140" s="389" t="str">
        <f>IF(Dane!AB117="","",Dane!AB117)</f>
        <v/>
      </c>
      <c r="AA140" s="389" t="str">
        <f>IF(Dane!AC117="","",Dane!AC117)</f>
        <v/>
      </c>
      <c r="AB140" s="389" t="str">
        <f>IF(Dane!AD117="","",Dane!AD117)</f>
        <v/>
      </c>
      <c r="AC140" s="389" t="str">
        <f>IF(Dane!AE117="","",Dane!AE117)</f>
        <v/>
      </c>
      <c r="AD140" s="389" t="str">
        <f>IF(Dane!AF117="","",Dane!AF117)</f>
        <v/>
      </c>
      <c r="AE140" s="389" t="str">
        <f>IF(Dane!AG117="","",Dane!AG117)</f>
        <v/>
      </c>
      <c r="AF140" s="389" t="str">
        <f>IF(Dane!AH117="","",Dane!AH117)</f>
        <v/>
      </c>
      <c r="AG140" s="389" t="str">
        <f>IF(Dane!AI117="","",Dane!AI117)</f>
        <v/>
      </c>
      <c r="AH140" s="389" t="str">
        <f>IF(Dane!AJ117="","",Dane!AJ117)</f>
        <v/>
      </c>
      <c r="AI140" s="389" t="str">
        <f>IF(Dane!AK117="","",Dane!AK117)</f>
        <v/>
      </c>
      <c r="AJ140" s="389" t="str">
        <f>IF(Dane!AL117="","",Dane!AL117)</f>
        <v/>
      </c>
      <c r="AK140" s="167" t="str">
        <f>IF($C140="","",IF(H$83="","",IF(G$83="Faza inwest.",0,ROUND(SUM($G140:G140)*$E140,2))))</f>
        <v/>
      </c>
      <c r="AL140" s="167" t="str">
        <f>IF($C140="","",IF(H$132="","",IF(H$132="Faza inwest.",0,IF($C140=SUM($AK140:AK140),0,IF(SUM($G140:H140)-SUM($AK140:AK140)&lt;=SUM($G140:H140)*$E140,SUM($G140:H140)-SUM($AK140:AK140),ROUND(SUM($G140:H140)*$E140,2))))))</f>
        <v/>
      </c>
      <c r="AM140" s="167" t="str">
        <f>IF($C140="","",IF(I$132="","",IF(I$132="Faza inwest.",0,IF($C140=SUM($AK140:AL140),0,IF(SUM($G140:I140)-SUM($AK140:AL140)&lt;=SUM($G140:I140)*$E140,SUM($G140:I140)-SUM($AK140:AL140),ROUND(SUM($G140:I140)*$E140,2))))))</f>
        <v/>
      </c>
      <c r="AN140" s="167" t="str">
        <f>IF($C140="","",IF(J$132="","",IF(J$132="Faza inwest.",0,IF($C140=SUM($AK140:AM140),0,IF(SUM($G140:J140)-SUM($AK140:AM140)&lt;=SUM($G140:J140)*$E140,SUM($G140:J140)-SUM($AK140:AM140),ROUND(SUM($G140:J140)*$E140,2))))))</f>
        <v/>
      </c>
      <c r="AO140" s="167" t="str">
        <f>IF($C140="","",IF(K$132="","",IF(K$132="Faza inwest.",0,IF($C140=SUM($AK140:AN140),0,IF(SUM($G140:K140)-SUM($AK140:AN140)&lt;=SUM($G140:K140)*$E140,SUM($G140:K140)-SUM($AK140:AN140),ROUND(SUM($G140:K140)*$E140,2))))))</f>
        <v/>
      </c>
      <c r="AP140" s="167" t="str">
        <f>IF($C140="","",IF(L$132="","",IF(L$132="Faza inwest.",0,IF($C140=SUM($AK140:AO140),0,IF(SUM($G140:L140)-SUM($AK140:AO140)&lt;=SUM($G140:L140)*$E140,SUM($G140:L140)-SUM($AK140:AO140),ROUND(SUM($G140:L140)*$E140,2))))))</f>
        <v/>
      </c>
      <c r="AQ140" s="167" t="str">
        <f>IF($C140="","",IF(M$132="","",IF(M$132="Faza inwest.",0,IF($C140=SUM($AK140:AP140),0,IF(SUM($G140:M140)-SUM($AK140:AP140)&lt;=SUM($G140:M140)*$E140,SUM($G140:M140)-SUM($AK140:AP140),ROUND(SUM($G140:M140)*$E140,2))))))</f>
        <v/>
      </c>
      <c r="AR140" s="167" t="str">
        <f>IF($C140="","",IF(N$132="","",IF(N$132="Faza inwest.",0,IF($C140=SUM($AK140:AQ140),0,IF(SUM($G140:N140)-SUM($AK140:AQ140)&lt;=SUM($G140:N140)*$E140,SUM($G140:N140)-SUM($AK140:AQ140),ROUND(SUM($G140:N140)*$E140,2))))))</f>
        <v/>
      </c>
      <c r="AS140" s="167" t="str">
        <f>IF($C140="","",IF(O$132="","",IF(O$132="Faza inwest.",0,IF($C140=SUM($AK140:AR140),0,IF(SUM($G140:O140)-SUM($AK140:AR140)&lt;=SUM($G140:O140)*$E140,SUM($G140:O140)-SUM($AK140:AR140),ROUND(SUM($G140:O140)*$E140,2))))))</f>
        <v/>
      </c>
      <c r="AT140" s="167" t="str">
        <f>IF($C140="","",IF(P$132="","",IF(P$132="Faza inwest.",0,IF($C140=SUM($AK140:AS140),0,IF(SUM($G140:P140)-SUM($AK140:AS140)&lt;=SUM($G140:P140)*$E140,SUM($G140:P140)-SUM($AK140:AS140),ROUND(SUM($G140:P140)*$E140,2))))))</f>
        <v/>
      </c>
      <c r="AU140" s="167" t="str">
        <f>IF($C140="","",IF(Q$132="","",IF(Q$132="Faza inwest.",0,IF($C140=SUM($AK140:AT140),0,IF(SUM($G140:Q140)-SUM($AK140:AT140)&lt;=SUM($G140:Q140)*$E140,SUM($G140:Q140)-SUM($AK140:AT140),ROUND(SUM($G140:Q140)*$E140,2))))))</f>
        <v/>
      </c>
      <c r="AV140" s="167" t="str">
        <f>IF($C140="","",IF(R$132="","",IF(R$132="Faza inwest.",0,IF($C140=SUM($AK140:AU140),0,IF(SUM($G140:R140)-SUM($AK140:AU140)&lt;=SUM($G140:R140)*$E140,SUM($G140:R140)-SUM($AK140:AU140),ROUND(SUM($G140:R140)*$E140,2))))))</f>
        <v/>
      </c>
      <c r="AW140" s="167" t="str">
        <f>IF($C140="","",IF(S$132="","",IF(S$132="Faza inwest.",0,IF($C140=SUM($AK140:AV140),0,IF(SUM($G140:S140)-SUM($AK140:AV140)&lt;=SUM($G140:S140)*$E140,SUM($G140:S140)-SUM($AK140:AV140),ROUND(SUM($G140:S140)*$E140,2))))))</f>
        <v/>
      </c>
      <c r="AX140" s="167" t="str">
        <f>IF($C140="","",IF(T$132="","",IF(T$132="Faza inwest.",0,IF($C140=SUM($AK140:AW140),0,IF(SUM($G140:T140)-SUM($AK140:AW140)&lt;=SUM($G140:T140)*$E140,SUM($G140:T140)-SUM($AK140:AW140),ROUND(SUM($G140:T140)*$E140,2))))))</f>
        <v/>
      </c>
      <c r="AY140" s="167" t="str">
        <f>IF($C140="","",IF(U$132="","",IF(U$132="Faza inwest.",0,IF($C140=SUM($AK140:AX140),0,IF(SUM($G140:U140)-SUM($AK140:AX140)&lt;=SUM($G140:U140)*$E140,SUM($G140:U140)-SUM($AK140:AX140),ROUND(SUM($G140:U140)*$E140,2))))))</f>
        <v/>
      </c>
      <c r="AZ140" s="167" t="str">
        <f>IF($C140="","",IF(V$132="","",IF(V$132="Faza inwest.",0,IF($C140=SUM($AK140:AY140),0,IF(SUM($G140:V140)-SUM($AK140:AY140)&lt;=SUM($G140:V140)*$E140,SUM($G140:V140)-SUM($AK140:AY140),ROUND(SUM($G140:V140)*$E140,2))))))</f>
        <v/>
      </c>
      <c r="BA140" s="167" t="str">
        <f>IF($C140="","",IF(W$132="","",IF(W$132="Faza inwest.",0,IF($C140=SUM($AK140:AZ140),0,IF(SUM($G140:W140)-SUM($AK140:AZ140)&lt;=SUM($G140:W140)*$E140,SUM($G140:W140)-SUM($AK140:AZ140),ROUND(SUM($G140:W140)*$E140,2))))))</f>
        <v/>
      </c>
      <c r="BB140" s="167" t="str">
        <f>IF($C140="","",IF(X$132="","",IF(X$132="Faza inwest.",0,IF($C140=SUM($AK140:BA140),0,IF(SUM($G140:X140)-SUM($AK140:BA140)&lt;=SUM($G140:X140)*$E140,SUM($G140:X140)-SUM($AK140:BA140),ROUND(SUM($G140:X140)*$E140,2))))))</f>
        <v/>
      </c>
      <c r="BC140" s="167" t="str">
        <f>IF($C140="","",IF(Y$132="","",IF(Y$132="Faza inwest.",0,IF($C140=SUM($AK140:BB140),0,IF(SUM($G140:Y140)-SUM($AK140:BB140)&lt;=SUM($G140:Y140)*$E140,SUM($G140:Y140)-SUM($AK140:BB140),ROUND(SUM($G140:Y140)*$E140,2))))))</f>
        <v/>
      </c>
      <c r="BD140" s="167" t="str">
        <f>IF($C140="","",IF(Z$132="","",IF(Z$132="Faza inwest.",0,IF($C140=SUM($AK140:BC140),0,IF(SUM($G140:Z140)-SUM($AK140:BC140)&lt;=SUM($G140:Z140)*$E140,SUM($G140:Z140)-SUM($AK140:BC140),ROUND(SUM($G140:Z140)*$E140,2))))))</f>
        <v/>
      </c>
      <c r="BE140" s="167" t="str">
        <f>IF($C140="","",IF(AA$132="","",IF(AA$132="Faza inwest.",0,IF($C140=SUM($AK140:BD140),0,IF(SUM($G140:AA140)-SUM($AK140:BD140)&lt;=SUM($G140:AA140)*$E140,SUM($G140:AA140)-SUM($AK140:BD140),ROUND(SUM($G140:AA140)*$E140,2))))))</f>
        <v/>
      </c>
      <c r="BF140" s="167" t="str">
        <f>IF($C140="","",IF(AB$132="","",IF(AB$132="Faza inwest.",0,IF($C140=SUM($AK140:BE140),0,IF(SUM($G140:AB140)-SUM($AK140:BE140)&lt;=SUM($G140:AB140)*$E140,SUM($G140:AB140)-SUM($AK140:BE140),ROUND(SUM($G140:AB140)*$E140,2))))))</f>
        <v/>
      </c>
      <c r="BG140" s="167" t="str">
        <f>IF($C140="","",IF(AC$132="","",IF(AC$132="Faza inwest.",0,IF($C140=SUM($AK140:BF140),0,IF(SUM($G140:AC140)-SUM($AK140:BF140)&lt;=SUM($G140:AC140)*$E140,SUM($G140:AC140)-SUM($AK140:BF140),ROUND(SUM($G140:AC140)*$E140,2))))))</f>
        <v/>
      </c>
      <c r="BH140" s="167" t="str">
        <f>IF($C140="","",IF(AD$132="","",IF(AD$132="Faza inwest.",0,IF($C140=SUM($AK140:BG140),0,IF(SUM($G140:AD140)-SUM($AK140:BG140)&lt;=SUM($G140:AD140)*$E140,SUM($G140:AD140)-SUM($AK140:BG140),ROUND(SUM($G140:AD140)*$E140,2))))))</f>
        <v/>
      </c>
      <c r="BI140" s="167" t="str">
        <f>IF($C140="","",IF(AE$132="","",IF(AE$132="Faza inwest.",0,IF($C140=SUM($AK140:BH140),0,IF(SUM($G140:AE140)-SUM($AK140:BH140)&lt;=SUM($G140:AE140)*$E140,SUM($G140:AE140)-SUM($AK140:BH140),ROUND(SUM($G140:AE140)*$E140,2))))))</f>
        <v/>
      </c>
      <c r="BJ140" s="167" t="str">
        <f>IF($C140="","",IF(AF$132="","",IF(AF$132="Faza inwest.",0,IF($C140=SUM($AK140:BI140),0,IF(SUM($G140:AF140)-SUM($AK140:BI140)&lt;=SUM($G140:AF140)*$E140,SUM($G140:AF140)-SUM($AK140:BI140),ROUND(SUM($G140:AF140)*$E140,2))))))</f>
        <v/>
      </c>
      <c r="BK140" s="167" t="str">
        <f>IF($C140="","",IF(AG$132="","",IF(AG$132="Faza inwest.",0,IF($C140=SUM($AK140:BJ140),0,IF(SUM($G140:AG140)-SUM($AK140:BJ140)&lt;=SUM($G140:AG140)*$E140,SUM($G140:AG140)-SUM($AK140:BJ140),ROUND(SUM($G140:AG140)*$E140,2))))))</f>
        <v/>
      </c>
      <c r="BL140" s="167" t="str">
        <f>IF($C140="","",IF(AH$132="","",IF(AH$132="Faza inwest.",0,IF($C140=SUM($AK140:BK140),0,IF(SUM($G140:AH140)-SUM($AK140:BK140)&lt;=SUM($G140:AH140)*$E140,SUM($G140:AH140)-SUM($AK140:BK140),ROUND(SUM($G140:AH140)*$E140,2))))))</f>
        <v/>
      </c>
      <c r="BM140" s="167" t="str">
        <f>IF($C140="","",IF(AI$132="","",IF(AI$132="Faza inwest.",0,IF($C140=SUM($AK140:BL140),0,IF(SUM($G140:AI140)-SUM($AK140:BL140)&lt;=SUM($G140:AI140)*$E140,SUM($G140:AI140)-SUM($AK140:BL140),ROUND(SUM($G140:AI140)*$E140,2))))))</f>
        <v/>
      </c>
      <c r="BN140" s="167" t="str">
        <f>IF($C140="","",IF(AJ$132="","",IF(AJ$132="Faza inwest.",0,IF($C140=SUM($AK140:BM140),0,IF(SUM($G140:AJ140)-SUM($AK140:BM140)&lt;=SUM($G140:AJ140)*$E140,SUM($G140:AJ140)-SUM($AK140:BM140),ROUND(SUM($G140:AJ140)*$E140,2))))))</f>
        <v/>
      </c>
    </row>
    <row r="141" spans="1:66" s="62" customFormat="1">
      <c r="A141" s="84" t="str">
        <f t="shared" ref="A141" si="48">IF(A91="","",A91)</f>
        <v/>
      </c>
      <c r="B141" s="175" t="str">
        <f t="shared" si="37"/>
        <v/>
      </c>
      <c r="C141" s="176" t="str">
        <f t="shared" si="38"/>
        <v/>
      </c>
      <c r="D141" s="177" t="str">
        <f t="shared" ref="D141:E141" si="49">IF(D91="","",D91)</f>
        <v/>
      </c>
      <c r="E141" s="401" t="str">
        <f t="shared" si="49"/>
        <v/>
      </c>
      <c r="F141" s="178" t="s">
        <v>8</v>
      </c>
      <c r="G141" s="389" t="str">
        <f>IF(Dane!I118="","",Dane!I118)</f>
        <v/>
      </c>
      <c r="H141" s="389" t="str">
        <f>IF(Dane!J118="","",Dane!J118)</f>
        <v/>
      </c>
      <c r="I141" s="389" t="str">
        <f>IF(Dane!K118="","",Dane!K118)</f>
        <v/>
      </c>
      <c r="J141" s="389" t="str">
        <f>IF(Dane!L118="","",Dane!L118)</f>
        <v/>
      </c>
      <c r="K141" s="389" t="str">
        <f>IF(Dane!M118="","",Dane!M118)</f>
        <v/>
      </c>
      <c r="L141" s="389" t="str">
        <f>IF(Dane!N118="","",Dane!N118)</f>
        <v/>
      </c>
      <c r="M141" s="389" t="str">
        <f>IF(Dane!O118="","",Dane!O118)</f>
        <v/>
      </c>
      <c r="N141" s="389" t="str">
        <f>IF(Dane!P118="","",Dane!P118)</f>
        <v/>
      </c>
      <c r="O141" s="389" t="str">
        <f>IF(Dane!Q118="","",Dane!Q118)</f>
        <v/>
      </c>
      <c r="P141" s="389" t="str">
        <f>IF(Dane!R118="","",Dane!R118)</f>
        <v/>
      </c>
      <c r="Q141" s="389" t="str">
        <f>IF(Dane!S118="","",Dane!S118)</f>
        <v/>
      </c>
      <c r="R141" s="389" t="str">
        <f>IF(Dane!T118="","",Dane!T118)</f>
        <v/>
      </c>
      <c r="S141" s="389" t="str">
        <f>IF(Dane!U118="","",Dane!U118)</f>
        <v/>
      </c>
      <c r="T141" s="389" t="str">
        <f>IF(Dane!V118="","",Dane!V118)</f>
        <v/>
      </c>
      <c r="U141" s="389" t="str">
        <f>IF(Dane!W118="","",Dane!W118)</f>
        <v/>
      </c>
      <c r="V141" s="389" t="str">
        <f>IF(Dane!X118="","",Dane!X118)</f>
        <v/>
      </c>
      <c r="W141" s="389" t="str">
        <f>IF(Dane!Y118="","",Dane!Y118)</f>
        <v/>
      </c>
      <c r="X141" s="389" t="str">
        <f>IF(Dane!Z118="","",Dane!Z118)</f>
        <v/>
      </c>
      <c r="Y141" s="389" t="str">
        <f>IF(Dane!AA118="","",Dane!AA118)</f>
        <v/>
      </c>
      <c r="Z141" s="389" t="str">
        <f>IF(Dane!AB118="","",Dane!AB118)</f>
        <v/>
      </c>
      <c r="AA141" s="389" t="str">
        <f>IF(Dane!AC118="","",Dane!AC118)</f>
        <v/>
      </c>
      <c r="AB141" s="389" t="str">
        <f>IF(Dane!AD118="","",Dane!AD118)</f>
        <v/>
      </c>
      <c r="AC141" s="389" t="str">
        <f>IF(Dane!AE118="","",Dane!AE118)</f>
        <v/>
      </c>
      <c r="AD141" s="389" t="str">
        <f>IF(Dane!AF118="","",Dane!AF118)</f>
        <v/>
      </c>
      <c r="AE141" s="389" t="str">
        <f>IF(Dane!AG118="","",Dane!AG118)</f>
        <v/>
      </c>
      <c r="AF141" s="389" t="str">
        <f>IF(Dane!AH118="","",Dane!AH118)</f>
        <v/>
      </c>
      <c r="AG141" s="389" t="str">
        <f>IF(Dane!AI118="","",Dane!AI118)</f>
        <v/>
      </c>
      <c r="AH141" s="389" t="str">
        <f>IF(Dane!AJ118="","",Dane!AJ118)</f>
        <v/>
      </c>
      <c r="AI141" s="389" t="str">
        <f>IF(Dane!AK118="","",Dane!AK118)</f>
        <v/>
      </c>
      <c r="AJ141" s="389" t="str">
        <f>IF(Dane!AL118="","",Dane!AL118)</f>
        <v/>
      </c>
      <c r="AK141" s="167" t="str">
        <f>IF($C141="","",IF(H$83="","",IF(G$83="Faza inwest.",0,ROUND(SUM($G141:G141)*$E141,2))))</f>
        <v/>
      </c>
      <c r="AL141" s="167" t="str">
        <f>IF($C141="","",IF(H$132="","",IF(H$132="Faza inwest.",0,IF($C141=SUM($AK141:AK141),0,IF(SUM($G141:H141)-SUM($AK141:AK141)&lt;=SUM($G141:H141)*$E141,SUM($G141:H141)-SUM($AK141:AK141),ROUND(SUM($G141:H141)*$E141,2))))))</f>
        <v/>
      </c>
      <c r="AM141" s="167" t="str">
        <f>IF($C141="","",IF(I$132="","",IF(I$132="Faza inwest.",0,IF($C141=SUM($AK141:AL141),0,IF(SUM($G141:I141)-SUM($AK141:AL141)&lt;=SUM($G141:I141)*$E141,SUM($G141:I141)-SUM($AK141:AL141),ROUND(SUM($G141:I141)*$E141,2))))))</f>
        <v/>
      </c>
      <c r="AN141" s="167" t="str">
        <f>IF($C141="","",IF(J$132="","",IF(J$132="Faza inwest.",0,IF($C141=SUM($AK141:AM141),0,IF(SUM($G141:J141)-SUM($AK141:AM141)&lt;=SUM($G141:J141)*$E141,SUM($G141:J141)-SUM($AK141:AM141),ROUND(SUM($G141:J141)*$E141,2))))))</f>
        <v/>
      </c>
      <c r="AO141" s="167" t="str">
        <f>IF($C141="","",IF(K$132="","",IF(K$132="Faza inwest.",0,IF($C141=SUM($AK141:AN141),0,IF(SUM($G141:K141)-SUM($AK141:AN141)&lt;=SUM($G141:K141)*$E141,SUM($G141:K141)-SUM($AK141:AN141),ROUND(SUM($G141:K141)*$E141,2))))))</f>
        <v/>
      </c>
      <c r="AP141" s="167" t="str">
        <f>IF($C141="","",IF(L$132="","",IF(L$132="Faza inwest.",0,IF($C141=SUM($AK141:AO141),0,IF(SUM($G141:L141)-SUM($AK141:AO141)&lt;=SUM($G141:L141)*$E141,SUM($G141:L141)-SUM($AK141:AO141),ROUND(SUM($G141:L141)*$E141,2))))))</f>
        <v/>
      </c>
      <c r="AQ141" s="167" t="str">
        <f>IF($C141="","",IF(M$132="","",IF(M$132="Faza inwest.",0,IF($C141=SUM($AK141:AP141),0,IF(SUM($G141:M141)-SUM($AK141:AP141)&lt;=SUM($G141:M141)*$E141,SUM($G141:M141)-SUM($AK141:AP141),ROUND(SUM($G141:M141)*$E141,2))))))</f>
        <v/>
      </c>
      <c r="AR141" s="167" t="str">
        <f>IF($C141="","",IF(N$132="","",IF(N$132="Faza inwest.",0,IF($C141=SUM($AK141:AQ141),0,IF(SUM($G141:N141)-SUM($AK141:AQ141)&lt;=SUM($G141:N141)*$E141,SUM($G141:N141)-SUM($AK141:AQ141),ROUND(SUM($G141:N141)*$E141,2))))))</f>
        <v/>
      </c>
      <c r="AS141" s="167" t="str">
        <f>IF($C141="","",IF(O$132="","",IF(O$132="Faza inwest.",0,IF($C141=SUM($AK141:AR141),0,IF(SUM($G141:O141)-SUM($AK141:AR141)&lt;=SUM($G141:O141)*$E141,SUM($G141:O141)-SUM($AK141:AR141),ROUND(SUM($G141:O141)*$E141,2))))))</f>
        <v/>
      </c>
      <c r="AT141" s="167" t="str">
        <f>IF($C141="","",IF(P$132="","",IF(P$132="Faza inwest.",0,IF($C141=SUM($AK141:AS141),0,IF(SUM($G141:P141)-SUM($AK141:AS141)&lt;=SUM($G141:P141)*$E141,SUM($G141:P141)-SUM($AK141:AS141),ROUND(SUM($G141:P141)*$E141,2))))))</f>
        <v/>
      </c>
      <c r="AU141" s="167" t="str">
        <f>IF($C141="","",IF(Q$132="","",IF(Q$132="Faza inwest.",0,IF($C141=SUM($AK141:AT141),0,IF(SUM($G141:Q141)-SUM($AK141:AT141)&lt;=SUM($G141:Q141)*$E141,SUM($G141:Q141)-SUM($AK141:AT141),ROUND(SUM($G141:Q141)*$E141,2))))))</f>
        <v/>
      </c>
      <c r="AV141" s="167" t="str">
        <f>IF($C141="","",IF(R$132="","",IF(R$132="Faza inwest.",0,IF($C141=SUM($AK141:AU141),0,IF(SUM($G141:R141)-SUM($AK141:AU141)&lt;=SUM($G141:R141)*$E141,SUM($G141:R141)-SUM($AK141:AU141),ROUND(SUM($G141:R141)*$E141,2))))))</f>
        <v/>
      </c>
      <c r="AW141" s="167" t="str">
        <f>IF($C141="","",IF(S$132="","",IF(S$132="Faza inwest.",0,IF($C141=SUM($AK141:AV141),0,IF(SUM($G141:S141)-SUM($AK141:AV141)&lt;=SUM($G141:S141)*$E141,SUM($G141:S141)-SUM($AK141:AV141),ROUND(SUM($G141:S141)*$E141,2))))))</f>
        <v/>
      </c>
      <c r="AX141" s="167" t="str">
        <f>IF($C141="","",IF(T$132="","",IF(T$132="Faza inwest.",0,IF($C141=SUM($AK141:AW141),0,IF(SUM($G141:T141)-SUM($AK141:AW141)&lt;=SUM($G141:T141)*$E141,SUM($G141:T141)-SUM($AK141:AW141),ROUND(SUM($G141:T141)*$E141,2))))))</f>
        <v/>
      </c>
      <c r="AY141" s="167" t="str">
        <f>IF($C141="","",IF(U$132="","",IF(U$132="Faza inwest.",0,IF($C141=SUM($AK141:AX141),0,IF(SUM($G141:U141)-SUM($AK141:AX141)&lt;=SUM($G141:U141)*$E141,SUM($G141:U141)-SUM($AK141:AX141),ROUND(SUM($G141:U141)*$E141,2))))))</f>
        <v/>
      </c>
      <c r="AZ141" s="167" t="str">
        <f>IF($C141="","",IF(V$132="","",IF(V$132="Faza inwest.",0,IF($C141=SUM($AK141:AY141),0,IF(SUM($G141:V141)-SUM($AK141:AY141)&lt;=SUM($G141:V141)*$E141,SUM($G141:V141)-SUM($AK141:AY141),ROUND(SUM($G141:V141)*$E141,2))))))</f>
        <v/>
      </c>
      <c r="BA141" s="167" t="str">
        <f>IF($C141="","",IF(W$132="","",IF(W$132="Faza inwest.",0,IF($C141=SUM($AK141:AZ141),0,IF(SUM($G141:W141)-SUM($AK141:AZ141)&lt;=SUM($G141:W141)*$E141,SUM($G141:W141)-SUM($AK141:AZ141),ROUND(SUM($G141:W141)*$E141,2))))))</f>
        <v/>
      </c>
      <c r="BB141" s="167" t="str">
        <f>IF($C141="","",IF(X$132="","",IF(X$132="Faza inwest.",0,IF($C141=SUM($AK141:BA141),0,IF(SUM($G141:X141)-SUM($AK141:BA141)&lt;=SUM($G141:X141)*$E141,SUM($G141:X141)-SUM($AK141:BA141),ROUND(SUM($G141:X141)*$E141,2))))))</f>
        <v/>
      </c>
      <c r="BC141" s="167" t="str">
        <f>IF($C141="","",IF(Y$132="","",IF(Y$132="Faza inwest.",0,IF($C141=SUM($AK141:BB141),0,IF(SUM($G141:Y141)-SUM($AK141:BB141)&lt;=SUM($G141:Y141)*$E141,SUM($G141:Y141)-SUM($AK141:BB141),ROUND(SUM($G141:Y141)*$E141,2))))))</f>
        <v/>
      </c>
      <c r="BD141" s="167" t="str">
        <f>IF($C141="","",IF(Z$132="","",IF(Z$132="Faza inwest.",0,IF($C141=SUM($AK141:BC141),0,IF(SUM($G141:Z141)-SUM($AK141:BC141)&lt;=SUM($G141:Z141)*$E141,SUM($G141:Z141)-SUM($AK141:BC141),ROUND(SUM($G141:Z141)*$E141,2))))))</f>
        <v/>
      </c>
      <c r="BE141" s="167" t="str">
        <f>IF($C141="","",IF(AA$132="","",IF(AA$132="Faza inwest.",0,IF($C141=SUM($AK141:BD141),0,IF(SUM($G141:AA141)-SUM($AK141:BD141)&lt;=SUM($G141:AA141)*$E141,SUM($G141:AA141)-SUM($AK141:BD141),ROUND(SUM($G141:AA141)*$E141,2))))))</f>
        <v/>
      </c>
      <c r="BF141" s="167" t="str">
        <f>IF($C141="","",IF(AB$132="","",IF(AB$132="Faza inwest.",0,IF($C141=SUM($AK141:BE141),0,IF(SUM($G141:AB141)-SUM($AK141:BE141)&lt;=SUM($G141:AB141)*$E141,SUM($G141:AB141)-SUM($AK141:BE141),ROUND(SUM($G141:AB141)*$E141,2))))))</f>
        <v/>
      </c>
      <c r="BG141" s="167" t="str">
        <f>IF($C141="","",IF(AC$132="","",IF(AC$132="Faza inwest.",0,IF($C141=SUM($AK141:BF141),0,IF(SUM($G141:AC141)-SUM($AK141:BF141)&lt;=SUM($G141:AC141)*$E141,SUM($G141:AC141)-SUM($AK141:BF141),ROUND(SUM($G141:AC141)*$E141,2))))))</f>
        <v/>
      </c>
      <c r="BH141" s="167" t="str">
        <f>IF($C141="","",IF(AD$132="","",IF(AD$132="Faza inwest.",0,IF($C141=SUM($AK141:BG141),0,IF(SUM($G141:AD141)-SUM($AK141:BG141)&lt;=SUM($G141:AD141)*$E141,SUM($G141:AD141)-SUM($AK141:BG141),ROUND(SUM($G141:AD141)*$E141,2))))))</f>
        <v/>
      </c>
      <c r="BI141" s="167" t="str">
        <f>IF($C141="","",IF(AE$132="","",IF(AE$132="Faza inwest.",0,IF($C141=SUM($AK141:BH141),0,IF(SUM($G141:AE141)-SUM($AK141:BH141)&lt;=SUM($G141:AE141)*$E141,SUM($G141:AE141)-SUM($AK141:BH141),ROUND(SUM($G141:AE141)*$E141,2))))))</f>
        <v/>
      </c>
      <c r="BJ141" s="167" t="str">
        <f>IF($C141="","",IF(AF$132="","",IF(AF$132="Faza inwest.",0,IF($C141=SUM($AK141:BI141),0,IF(SUM($G141:AF141)-SUM($AK141:BI141)&lt;=SUM($G141:AF141)*$E141,SUM($G141:AF141)-SUM($AK141:BI141),ROUND(SUM($G141:AF141)*$E141,2))))))</f>
        <v/>
      </c>
      <c r="BK141" s="167" t="str">
        <f>IF($C141="","",IF(AG$132="","",IF(AG$132="Faza inwest.",0,IF($C141=SUM($AK141:BJ141),0,IF(SUM($G141:AG141)-SUM($AK141:BJ141)&lt;=SUM($G141:AG141)*$E141,SUM($G141:AG141)-SUM($AK141:BJ141),ROUND(SUM($G141:AG141)*$E141,2))))))</f>
        <v/>
      </c>
      <c r="BL141" s="167" t="str">
        <f>IF($C141="","",IF(AH$132="","",IF(AH$132="Faza inwest.",0,IF($C141=SUM($AK141:BK141),0,IF(SUM($G141:AH141)-SUM($AK141:BK141)&lt;=SUM($G141:AH141)*$E141,SUM($G141:AH141)-SUM($AK141:BK141),ROUND(SUM($G141:AH141)*$E141,2))))))</f>
        <v/>
      </c>
      <c r="BM141" s="167" t="str">
        <f>IF($C141="","",IF(AI$132="","",IF(AI$132="Faza inwest.",0,IF($C141=SUM($AK141:BL141),0,IF(SUM($G141:AI141)-SUM($AK141:BL141)&lt;=SUM($G141:AI141)*$E141,SUM($G141:AI141)-SUM($AK141:BL141),ROUND(SUM($G141:AI141)*$E141,2))))))</f>
        <v/>
      </c>
      <c r="BN141" s="167" t="str">
        <f>IF($C141="","",IF(AJ$132="","",IF(AJ$132="Faza inwest.",0,IF($C141=SUM($AK141:BM141),0,IF(SUM($G141:AJ141)-SUM($AK141:BM141)&lt;=SUM($G141:AJ141)*$E141,SUM($G141:AJ141)-SUM($AK141:BM141),ROUND(SUM($G141:AJ141)*$E141,2))))))</f>
        <v/>
      </c>
    </row>
    <row r="142" spans="1:66" s="62" customFormat="1">
      <c r="A142" s="84" t="str">
        <f t="shared" ref="A142" si="50">IF(A92="","",A92)</f>
        <v/>
      </c>
      <c r="B142" s="175" t="str">
        <f t="shared" si="37"/>
        <v/>
      </c>
      <c r="C142" s="176" t="str">
        <f t="shared" si="38"/>
        <v/>
      </c>
      <c r="D142" s="177" t="str">
        <f t="shared" ref="D142:E142" si="51">IF(D92="","",D92)</f>
        <v/>
      </c>
      <c r="E142" s="401" t="str">
        <f t="shared" si="51"/>
        <v/>
      </c>
      <c r="F142" s="178" t="s">
        <v>8</v>
      </c>
      <c r="G142" s="389" t="str">
        <f>IF(Dane!I119="","",Dane!I119)</f>
        <v/>
      </c>
      <c r="H142" s="389" t="str">
        <f>IF(Dane!J119="","",Dane!J119)</f>
        <v/>
      </c>
      <c r="I142" s="389" t="str">
        <f>IF(Dane!K119="","",Dane!K119)</f>
        <v/>
      </c>
      <c r="J142" s="389" t="str">
        <f>IF(Dane!L119="","",Dane!L119)</f>
        <v/>
      </c>
      <c r="K142" s="389" t="str">
        <f>IF(Dane!M119="","",Dane!M119)</f>
        <v/>
      </c>
      <c r="L142" s="389" t="str">
        <f>IF(Dane!N119="","",Dane!N119)</f>
        <v/>
      </c>
      <c r="M142" s="389" t="str">
        <f>IF(Dane!O119="","",Dane!O119)</f>
        <v/>
      </c>
      <c r="N142" s="389" t="str">
        <f>IF(Dane!P119="","",Dane!P119)</f>
        <v/>
      </c>
      <c r="O142" s="389" t="str">
        <f>IF(Dane!Q119="","",Dane!Q119)</f>
        <v/>
      </c>
      <c r="P142" s="389" t="str">
        <f>IF(Dane!R119="","",Dane!R119)</f>
        <v/>
      </c>
      <c r="Q142" s="389" t="str">
        <f>IF(Dane!S119="","",Dane!S119)</f>
        <v/>
      </c>
      <c r="R142" s="389" t="str">
        <f>IF(Dane!T119="","",Dane!T119)</f>
        <v/>
      </c>
      <c r="S142" s="389" t="str">
        <f>IF(Dane!U119="","",Dane!U119)</f>
        <v/>
      </c>
      <c r="T142" s="389" t="str">
        <f>IF(Dane!V119="","",Dane!V119)</f>
        <v/>
      </c>
      <c r="U142" s="389" t="str">
        <f>IF(Dane!W119="","",Dane!W119)</f>
        <v/>
      </c>
      <c r="V142" s="389" t="str">
        <f>IF(Dane!X119="","",Dane!X119)</f>
        <v/>
      </c>
      <c r="W142" s="389" t="str">
        <f>IF(Dane!Y119="","",Dane!Y119)</f>
        <v/>
      </c>
      <c r="X142" s="389" t="str">
        <f>IF(Dane!Z119="","",Dane!Z119)</f>
        <v/>
      </c>
      <c r="Y142" s="389" t="str">
        <f>IF(Dane!AA119="","",Dane!AA119)</f>
        <v/>
      </c>
      <c r="Z142" s="389" t="str">
        <f>IF(Dane!AB119="","",Dane!AB119)</f>
        <v/>
      </c>
      <c r="AA142" s="389" t="str">
        <f>IF(Dane!AC119="","",Dane!AC119)</f>
        <v/>
      </c>
      <c r="AB142" s="389" t="str">
        <f>IF(Dane!AD119="","",Dane!AD119)</f>
        <v/>
      </c>
      <c r="AC142" s="389" t="str">
        <f>IF(Dane!AE119="","",Dane!AE119)</f>
        <v/>
      </c>
      <c r="AD142" s="389" t="str">
        <f>IF(Dane!AF119="","",Dane!AF119)</f>
        <v/>
      </c>
      <c r="AE142" s="389" t="str">
        <f>IF(Dane!AG119="","",Dane!AG119)</f>
        <v/>
      </c>
      <c r="AF142" s="389" t="str">
        <f>IF(Dane!AH119="","",Dane!AH119)</f>
        <v/>
      </c>
      <c r="AG142" s="389" t="str">
        <f>IF(Dane!AI119="","",Dane!AI119)</f>
        <v/>
      </c>
      <c r="AH142" s="389" t="str">
        <f>IF(Dane!AJ119="","",Dane!AJ119)</f>
        <v/>
      </c>
      <c r="AI142" s="389" t="str">
        <f>IF(Dane!AK119="","",Dane!AK119)</f>
        <v/>
      </c>
      <c r="AJ142" s="389" t="str">
        <f>IF(Dane!AL119="","",Dane!AL119)</f>
        <v/>
      </c>
      <c r="AK142" s="167" t="str">
        <f>IF($C142="","",IF(H$83="","",IF(G$83="Faza inwest.",0,ROUND(SUM($G142:G142)*$E142,2))))</f>
        <v/>
      </c>
      <c r="AL142" s="167" t="str">
        <f>IF($C142="","",IF(H$132="","",IF(H$132="Faza inwest.",0,IF($C142=SUM($AK142:AK142),0,IF(SUM($G142:H142)-SUM($AK142:AK142)&lt;=SUM($G142:H142)*$E142,SUM($G142:H142)-SUM($AK142:AK142),ROUND(SUM($G142:H142)*$E142,2))))))</f>
        <v/>
      </c>
      <c r="AM142" s="167" t="str">
        <f>IF($C142="","",IF(I$132="","",IF(I$132="Faza inwest.",0,IF($C142=SUM($AK142:AL142),0,IF(SUM($G142:I142)-SUM($AK142:AL142)&lt;=SUM($G142:I142)*$E142,SUM($G142:I142)-SUM($AK142:AL142),ROUND(SUM($G142:I142)*$E142,2))))))</f>
        <v/>
      </c>
      <c r="AN142" s="167" t="str">
        <f>IF($C142="","",IF(J$132="","",IF(J$132="Faza inwest.",0,IF($C142=SUM($AK142:AM142),0,IF(SUM($G142:J142)-SUM($AK142:AM142)&lt;=SUM($G142:J142)*$E142,SUM($G142:J142)-SUM($AK142:AM142),ROUND(SUM($G142:J142)*$E142,2))))))</f>
        <v/>
      </c>
      <c r="AO142" s="167" t="str">
        <f>IF($C142="","",IF(K$132="","",IF(K$132="Faza inwest.",0,IF($C142=SUM($AK142:AN142),0,IF(SUM($G142:K142)-SUM($AK142:AN142)&lt;=SUM($G142:K142)*$E142,SUM($G142:K142)-SUM($AK142:AN142),ROUND(SUM($G142:K142)*$E142,2))))))</f>
        <v/>
      </c>
      <c r="AP142" s="167" t="str">
        <f>IF($C142="","",IF(L$132="","",IF(L$132="Faza inwest.",0,IF($C142=SUM($AK142:AO142),0,IF(SUM($G142:L142)-SUM($AK142:AO142)&lt;=SUM($G142:L142)*$E142,SUM($G142:L142)-SUM($AK142:AO142),ROUND(SUM($G142:L142)*$E142,2))))))</f>
        <v/>
      </c>
      <c r="AQ142" s="167" t="str">
        <f>IF($C142="","",IF(M$132="","",IF(M$132="Faza inwest.",0,IF($C142=SUM($AK142:AP142),0,IF(SUM($G142:M142)-SUM($AK142:AP142)&lt;=SUM($G142:M142)*$E142,SUM($G142:M142)-SUM($AK142:AP142),ROUND(SUM($G142:M142)*$E142,2))))))</f>
        <v/>
      </c>
      <c r="AR142" s="167" t="str">
        <f>IF($C142="","",IF(N$132="","",IF(N$132="Faza inwest.",0,IF($C142=SUM($AK142:AQ142),0,IF(SUM($G142:N142)-SUM($AK142:AQ142)&lt;=SUM($G142:N142)*$E142,SUM($G142:N142)-SUM($AK142:AQ142),ROUND(SUM($G142:N142)*$E142,2))))))</f>
        <v/>
      </c>
      <c r="AS142" s="167" t="str">
        <f>IF($C142="","",IF(O$132="","",IF(O$132="Faza inwest.",0,IF($C142=SUM($AK142:AR142),0,IF(SUM($G142:O142)-SUM($AK142:AR142)&lt;=SUM($G142:O142)*$E142,SUM($G142:O142)-SUM($AK142:AR142),ROUND(SUM($G142:O142)*$E142,2))))))</f>
        <v/>
      </c>
      <c r="AT142" s="167" t="str">
        <f>IF($C142="","",IF(P$132="","",IF(P$132="Faza inwest.",0,IF($C142=SUM($AK142:AS142),0,IF(SUM($G142:P142)-SUM($AK142:AS142)&lt;=SUM($G142:P142)*$E142,SUM($G142:P142)-SUM($AK142:AS142),ROUND(SUM($G142:P142)*$E142,2))))))</f>
        <v/>
      </c>
      <c r="AU142" s="167" t="str">
        <f>IF($C142="","",IF(Q$132="","",IF(Q$132="Faza inwest.",0,IF($C142=SUM($AK142:AT142),0,IF(SUM($G142:Q142)-SUM($AK142:AT142)&lt;=SUM($G142:Q142)*$E142,SUM($G142:Q142)-SUM($AK142:AT142),ROUND(SUM($G142:Q142)*$E142,2))))))</f>
        <v/>
      </c>
      <c r="AV142" s="167" t="str">
        <f>IF($C142="","",IF(R$132="","",IF(R$132="Faza inwest.",0,IF($C142=SUM($AK142:AU142),0,IF(SUM($G142:R142)-SUM($AK142:AU142)&lt;=SUM($G142:R142)*$E142,SUM($G142:R142)-SUM($AK142:AU142),ROUND(SUM($G142:R142)*$E142,2))))))</f>
        <v/>
      </c>
      <c r="AW142" s="167" t="str">
        <f>IF($C142="","",IF(S$132="","",IF(S$132="Faza inwest.",0,IF($C142=SUM($AK142:AV142),0,IF(SUM($G142:S142)-SUM($AK142:AV142)&lt;=SUM($G142:S142)*$E142,SUM($G142:S142)-SUM($AK142:AV142),ROUND(SUM($G142:S142)*$E142,2))))))</f>
        <v/>
      </c>
      <c r="AX142" s="167" t="str">
        <f>IF($C142="","",IF(T$132="","",IF(T$132="Faza inwest.",0,IF($C142=SUM($AK142:AW142),0,IF(SUM($G142:T142)-SUM($AK142:AW142)&lt;=SUM($G142:T142)*$E142,SUM($G142:T142)-SUM($AK142:AW142),ROUND(SUM($G142:T142)*$E142,2))))))</f>
        <v/>
      </c>
      <c r="AY142" s="167" t="str">
        <f>IF($C142="","",IF(U$132="","",IF(U$132="Faza inwest.",0,IF($C142=SUM($AK142:AX142),0,IF(SUM($G142:U142)-SUM($AK142:AX142)&lt;=SUM($G142:U142)*$E142,SUM($G142:U142)-SUM($AK142:AX142),ROUND(SUM($G142:U142)*$E142,2))))))</f>
        <v/>
      </c>
      <c r="AZ142" s="167" t="str">
        <f>IF($C142="","",IF(V$132="","",IF(V$132="Faza inwest.",0,IF($C142=SUM($AK142:AY142),0,IF(SUM($G142:V142)-SUM($AK142:AY142)&lt;=SUM($G142:V142)*$E142,SUM($G142:V142)-SUM($AK142:AY142),ROUND(SUM($G142:V142)*$E142,2))))))</f>
        <v/>
      </c>
      <c r="BA142" s="167" t="str">
        <f>IF($C142="","",IF(W$132="","",IF(W$132="Faza inwest.",0,IF($C142=SUM($AK142:AZ142),0,IF(SUM($G142:W142)-SUM($AK142:AZ142)&lt;=SUM($G142:W142)*$E142,SUM($G142:W142)-SUM($AK142:AZ142),ROUND(SUM($G142:W142)*$E142,2))))))</f>
        <v/>
      </c>
      <c r="BB142" s="167" t="str">
        <f>IF($C142="","",IF(X$132="","",IF(X$132="Faza inwest.",0,IF($C142=SUM($AK142:BA142),0,IF(SUM($G142:X142)-SUM($AK142:BA142)&lt;=SUM($G142:X142)*$E142,SUM($G142:X142)-SUM($AK142:BA142),ROUND(SUM($G142:X142)*$E142,2))))))</f>
        <v/>
      </c>
      <c r="BC142" s="167" t="str">
        <f>IF($C142="","",IF(Y$132="","",IF(Y$132="Faza inwest.",0,IF($C142=SUM($AK142:BB142),0,IF(SUM($G142:Y142)-SUM($AK142:BB142)&lt;=SUM($G142:Y142)*$E142,SUM($G142:Y142)-SUM($AK142:BB142),ROUND(SUM($G142:Y142)*$E142,2))))))</f>
        <v/>
      </c>
      <c r="BD142" s="167" t="str">
        <f>IF($C142="","",IF(Z$132="","",IF(Z$132="Faza inwest.",0,IF($C142=SUM($AK142:BC142),0,IF(SUM($G142:Z142)-SUM($AK142:BC142)&lt;=SUM($G142:Z142)*$E142,SUM($G142:Z142)-SUM($AK142:BC142),ROUND(SUM($G142:Z142)*$E142,2))))))</f>
        <v/>
      </c>
      <c r="BE142" s="167" t="str">
        <f>IF($C142="","",IF(AA$132="","",IF(AA$132="Faza inwest.",0,IF($C142=SUM($AK142:BD142),0,IF(SUM($G142:AA142)-SUM($AK142:BD142)&lt;=SUM($G142:AA142)*$E142,SUM($G142:AA142)-SUM($AK142:BD142),ROUND(SUM($G142:AA142)*$E142,2))))))</f>
        <v/>
      </c>
      <c r="BF142" s="167" t="str">
        <f>IF($C142="","",IF(AB$132="","",IF(AB$132="Faza inwest.",0,IF($C142=SUM($AK142:BE142),0,IF(SUM($G142:AB142)-SUM($AK142:BE142)&lt;=SUM($G142:AB142)*$E142,SUM($G142:AB142)-SUM($AK142:BE142),ROUND(SUM($G142:AB142)*$E142,2))))))</f>
        <v/>
      </c>
      <c r="BG142" s="167" t="str">
        <f>IF($C142="","",IF(AC$132="","",IF(AC$132="Faza inwest.",0,IF($C142=SUM($AK142:BF142),0,IF(SUM($G142:AC142)-SUM($AK142:BF142)&lt;=SUM($G142:AC142)*$E142,SUM($G142:AC142)-SUM($AK142:BF142),ROUND(SUM($G142:AC142)*$E142,2))))))</f>
        <v/>
      </c>
      <c r="BH142" s="167" t="str">
        <f>IF($C142="","",IF(AD$132="","",IF(AD$132="Faza inwest.",0,IF($C142=SUM($AK142:BG142),0,IF(SUM($G142:AD142)-SUM($AK142:BG142)&lt;=SUM($G142:AD142)*$E142,SUM($G142:AD142)-SUM($AK142:BG142),ROUND(SUM($G142:AD142)*$E142,2))))))</f>
        <v/>
      </c>
      <c r="BI142" s="167" t="str">
        <f>IF($C142="","",IF(AE$132="","",IF(AE$132="Faza inwest.",0,IF($C142=SUM($AK142:BH142),0,IF(SUM($G142:AE142)-SUM($AK142:BH142)&lt;=SUM($G142:AE142)*$E142,SUM($G142:AE142)-SUM($AK142:BH142),ROUND(SUM($G142:AE142)*$E142,2))))))</f>
        <v/>
      </c>
      <c r="BJ142" s="167" t="str">
        <f>IF($C142="","",IF(AF$132="","",IF(AF$132="Faza inwest.",0,IF($C142=SUM($AK142:BI142),0,IF(SUM($G142:AF142)-SUM($AK142:BI142)&lt;=SUM($G142:AF142)*$E142,SUM($G142:AF142)-SUM($AK142:BI142),ROUND(SUM($G142:AF142)*$E142,2))))))</f>
        <v/>
      </c>
      <c r="BK142" s="167" t="str">
        <f>IF($C142="","",IF(AG$132="","",IF(AG$132="Faza inwest.",0,IF($C142=SUM($AK142:BJ142),0,IF(SUM($G142:AG142)-SUM($AK142:BJ142)&lt;=SUM($G142:AG142)*$E142,SUM($G142:AG142)-SUM($AK142:BJ142),ROUND(SUM($G142:AG142)*$E142,2))))))</f>
        <v/>
      </c>
      <c r="BL142" s="167" t="str">
        <f>IF($C142="","",IF(AH$132="","",IF(AH$132="Faza inwest.",0,IF($C142=SUM($AK142:BK142),0,IF(SUM($G142:AH142)-SUM($AK142:BK142)&lt;=SUM($G142:AH142)*$E142,SUM($G142:AH142)-SUM($AK142:BK142),ROUND(SUM($G142:AH142)*$E142,2))))))</f>
        <v/>
      </c>
      <c r="BM142" s="167" t="str">
        <f>IF($C142="","",IF(AI$132="","",IF(AI$132="Faza inwest.",0,IF($C142=SUM($AK142:BL142),0,IF(SUM($G142:AI142)-SUM($AK142:BL142)&lt;=SUM($G142:AI142)*$E142,SUM($G142:AI142)-SUM($AK142:BL142),ROUND(SUM($G142:AI142)*$E142,2))))))</f>
        <v/>
      </c>
      <c r="BN142" s="167" t="str">
        <f>IF($C142="","",IF(AJ$132="","",IF(AJ$132="Faza inwest.",0,IF($C142=SUM($AK142:BM142),0,IF(SUM($G142:AJ142)-SUM($AK142:BM142)&lt;=SUM($G142:AJ142)*$E142,SUM($G142:AJ142)-SUM($AK142:BM142),ROUND(SUM($G142:AJ142)*$E142,2))))))</f>
        <v/>
      </c>
    </row>
    <row r="143" spans="1:66" s="62" customFormat="1">
      <c r="A143" s="84" t="str">
        <f t="shared" ref="A143" si="52">IF(A93="","",A93)</f>
        <v/>
      </c>
      <c r="B143" s="175" t="str">
        <f t="shared" si="37"/>
        <v/>
      </c>
      <c r="C143" s="176" t="str">
        <f t="shared" si="38"/>
        <v/>
      </c>
      <c r="D143" s="177" t="str">
        <f t="shared" ref="D143:E143" si="53">IF(D93="","",D93)</f>
        <v/>
      </c>
      <c r="E143" s="401" t="str">
        <f t="shared" si="53"/>
        <v/>
      </c>
      <c r="F143" s="178" t="s">
        <v>8</v>
      </c>
      <c r="G143" s="389" t="str">
        <f>IF(Dane!I120="","",Dane!I120)</f>
        <v/>
      </c>
      <c r="H143" s="389" t="str">
        <f>IF(Dane!J120="","",Dane!J120)</f>
        <v/>
      </c>
      <c r="I143" s="389" t="str">
        <f>IF(Dane!K120="","",Dane!K120)</f>
        <v/>
      </c>
      <c r="J143" s="389" t="str">
        <f>IF(Dane!L120="","",Dane!L120)</f>
        <v/>
      </c>
      <c r="K143" s="389" t="str">
        <f>IF(Dane!M120="","",Dane!M120)</f>
        <v/>
      </c>
      <c r="L143" s="389" t="str">
        <f>IF(Dane!N120="","",Dane!N120)</f>
        <v/>
      </c>
      <c r="M143" s="389" t="str">
        <f>IF(Dane!O120="","",Dane!O120)</f>
        <v/>
      </c>
      <c r="N143" s="389" t="str">
        <f>IF(Dane!P120="","",Dane!P120)</f>
        <v/>
      </c>
      <c r="O143" s="389" t="str">
        <f>IF(Dane!Q120="","",Dane!Q120)</f>
        <v/>
      </c>
      <c r="P143" s="389" t="str">
        <f>IF(Dane!R120="","",Dane!R120)</f>
        <v/>
      </c>
      <c r="Q143" s="389" t="str">
        <f>IF(Dane!S120="","",Dane!S120)</f>
        <v/>
      </c>
      <c r="R143" s="389" t="str">
        <f>IF(Dane!T120="","",Dane!T120)</f>
        <v/>
      </c>
      <c r="S143" s="389" t="str">
        <f>IF(Dane!U120="","",Dane!U120)</f>
        <v/>
      </c>
      <c r="T143" s="389" t="str">
        <f>IF(Dane!V120="","",Dane!V120)</f>
        <v/>
      </c>
      <c r="U143" s="389" t="str">
        <f>IF(Dane!W120="","",Dane!W120)</f>
        <v/>
      </c>
      <c r="V143" s="389" t="str">
        <f>IF(Dane!X120="","",Dane!X120)</f>
        <v/>
      </c>
      <c r="W143" s="389" t="str">
        <f>IF(Dane!Y120="","",Dane!Y120)</f>
        <v/>
      </c>
      <c r="X143" s="389" t="str">
        <f>IF(Dane!Z120="","",Dane!Z120)</f>
        <v/>
      </c>
      <c r="Y143" s="389" t="str">
        <f>IF(Dane!AA120="","",Dane!AA120)</f>
        <v/>
      </c>
      <c r="Z143" s="389" t="str">
        <f>IF(Dane!AB120="","",Dane!AB120)</f>
        <v/>
      </c>
      <c r="AA143" s="389" t="str">
        <f>IF(Dane!AC120="","",Dane!AC120)</f>
        <v/>
      </c>
      <c r="AB143" s="389" t="str">
        <f>IF(Dane!AD120="","",Dane!AD120)</f>
        <v/>
      </c>
      <c r="AC143" s="389" t="str">
        <f>IF(Dane!AE120="","",Dane!AE120)</f>
        <v/>
      </c>
      <c r="AD143" s="389" t="str">
        <f>IF(Dane!AF120="","",Dane!AF120)</f>
        <v/>
      </c>
      <c r="AE143" s="389" t="str">
        <f>IF(Dane!AG120="","",Dane!AG120)</f>
        <v/>
      </c>
      <c r="AF143" s="389" t="str">
        <f>IF(Dane!AH120="","",Dane!AH120)</f>
        <v/>
      </c>
      <c r="AG143" s="389" t="str">
        <f>IF(Dane!AI120="","",Dane!AI120)</f>
        <v/>
      </c>
      <c r="AH143" s="389" t="str">
        <f>IF(Dane!AJ120="","",Dane!AJ120)</f>
        <v/>
      </c>
      <c r="AI143" s="389" t="str">
        <f>IF(Dane!AK120="","",Dane!AK120)</f>
        <v/>
      </c>
      <c r="AJ143" s="389" t="str">
        <f>IF(Dane!AL120="","",Dane!AL120)</f>
        <v/>
      </c>
      <c r="AK143" s="167" t="str">
        <f>IF($C143="","",IF(H$83="","",IF(G$83="Faza inwest.",0,ROUND(SUM($G143:G143)*$E143,2))))</f>
        <v/>
      </c>
      <c r="AL143" s="167" t="str">
        <f>IF($C143="","",IF(H$132="","",IF(H$132="Faza inwest.",0,IF($C143=SUM($AK143:AK143),0,IF(SUM($G143:H143)-SUM($AK143:AK143)&lt;=SUM($G143:H143)*$E143,SUM($G143:H143)-SUM($AK143:AK143),ROUND(SUM($G143:H143)*$E143,2))))))</f>
        <v/>
      </c>
      <c r="AM143" s="167" t="str">
        <f>IF($C143="","",IF(I$132="","",IF(I$132="Faza inwest.",0,IF($C143=SUM($AK143:AL143),0,IF(SUM($G143:I143)-SUM($AK143:AL143)&lt;=SUM($G143:I143)*$E143,SUM($G143:I143)-SUM($AK143:AL143),ROUND(SUM($G143:I143)*$E143,2))))))</f>
        <v/>
      </c>
      <c r="AN143" s="167" t="str">
        <f>IF($C143="","",IF(J$132="","",IF(J$132="Faza inwest.",0,IF($C143=SUM($AK143:AM143),0,IF(SUM($G143:J143)-SUM($AK143:AM143)&lt;=SUM($G143:J143)*$E143,SUM($G143:J143)-SUM($AK143:AM143),ROUND(SUM($G143:J143)*$E143,2))))))</f>
        <v/>
      </c>
      <c r="AO143" s="167" t="str">
        <f>IF($C143="","",IF(K$132="","",IF(K$132="Faza inwest.",0,IF($C143=SUM($AK143:AN143),0,IF(SUM($G143:K143)-SUM($AK143:AN143)&lt;=SUM($G143:K143)*$E143,SUM($G143:K143)-SUM($AK143:AN143),ROUND(SUM($G143:K143)*$E143,2))))))</f>
        <v/>
      </c>
      <c r="AP143" s="167" t="str">
        <f>IF($C143="","",IF(L$132="","",IF(L$132="Faza inwest.",0,IF($C143=SUM($AK143:AO143),0,IF(SUM($G143:L143)-SUM($AK143:AO143)&lt;=SUM($G143:L143)*$E143,SUM($G143:L143)-SUM($AK143:AO143),ROUND(SUM($G143:L143)*$E143,2))))))</f>
        <v/>
      </c>
      <c r="AQ143" s="167" t="str">
        <f>IF($C143="","",IF(M$132="","",IF(M$132="Faza inwest.",0,IF($C143=SUM($AK143:AP143),0,IF(SUM($G143:M143)-SUM($AK143:AP143)&lt;=SUM($G143:M143)*$E143,SUM($G143:M143)-SUM($AK143:AP143),ROUND(SUM($G143:M143)*$E143,2))))))</f>
        <v/>
      </c>
      <c r="AR143" s="167" t="str">
        <f>IF($C143="","",IF(N$132="","",IF(N$132="Faza inwest.",0,IF($C143=SUM($AK143:AQ143),0,IF(SUM($G143:N143)-SUM($AK143:AQ143)&lt;=SUM($G143:N143)*$E143,SUM($G143:N143)-SUM($AK143:AQ143),ROUND(SUM($G143:N143)*$E143,2))))))</f>
        <v/>
      </c>
      <c r="AS143" s="167" t="str">
        <f>IF($C143="","",IF(O$132="","",IF(O$132="Faza inwest.",0,IF($C143=SUM($AK143:AR143),0,IF(SUM($G143:O143)-SUM($AK143:AR143)&lt;=SUM($G143:O143)*$E143,SUM($G143:O143)-SUM($AK143:AR143),ROUND(SUM($G143:O143)*$E143,2))))))</f>
        <v/>
      </c>
      <c r="AT143" s="167" t="str">
        <f>IF($C143="","",IF(P$132="","",IF(P$132="Faza inwest.",0,IF($C143=SUM($AK143:AS143),0,IF(SUM($G143:P143)-SUM($AK143:AS143)&lt;=SUM($G143:P143)*$E143,SUM($G143:P143)-SUM($AK143:AS143),ROUND(SUM($G143:P143)*$E143,2))))))</f>
        <v/>
      </c>
      <c r="AU143" s="167" t="str">
        <f>IF($C143="","",IF(Q$132="","",IF(Q$132="Faza inwest.",0,IF($C143=SUM($AK143:AT143),0,IF(SUM($G143:Q143)-SUM($AK143:AT143)&lt;=SUM($G143:Q143)*$E143,SUM($G143:Q143)-SUM($AK143:AT143),ROUND(SUM($G143:Q143)*$E143,2))))))</f>
        <v/>
      </c>
      <c r="AV143" s="167" t="str">
        <f>IF($C143="","",IF(R$132="","",IF(R$132="Faza inwest.",0,IF($C143=SUM($AK143:AU143),0,IF(SUM($G143:R143)-SUM($AK143:AU143)&lt;=SUM($G143:R143)*$E143,SUM($G143:R143)-SUM($AK143:AU143),ROUND(SUM($G143:R143)*$E143,2))))))</f>
        <v/>
      </c>
      <c r="AW143" s="167" t="str">
        <f>IF($C143="","",IF(S$132="","",IF(S$132="Faza inwest.",0,IF($C143=SUM($AK143:AV143),0,IF(SUM($G143:S143)-SUM($AK143:AV143)&lt;=SUM($G143:S143)*$E143,SUM($G143:S143)-SUM($AK143:AV143),ROUND(SUM($G143:S143)*$E143,2))))))</f>
        <v/>
      </c>
      <c r="AX143" s="167" t="str">
        <f>IF($C143="","",IF(T$132="","",IF(T$132="Faza inwest.",0,IF($C143=SUM($AK143:AW143),0,IF(SUM($G143:T143)-SUM($AK143:AW143)&lt;=SUM($G143:T143)*$E143,SUM($G143:T143)-SUM($AK143:AW143),ROUND(SUM($G143:T143)*$E143,2))))))</f>
        <v/>
      </c>
      <c r="AY143" s="167" t="str">
        <f>IF($C143="","",IF(U$132="","",IF(U$132="Faza inwest.",0,IF($C143=SUM($AK143:AX143),0,IF(SUM($G143:U143)-SUM($AK143:AX143)&lt;=SUM($G143:U143)*$E143,SUM($G143:U143)-SUM($AK143:AX143),ROUND(SUM($G143:U143)*$E143,2))))))</f>
        <v/>
      </c>
      <c r="AZ143" s="167" t="str">
        <f>IF($C143="","",IF(V$132="","",IF(V$132="Faza inwest.",0,IF($C143=SUM($AK143:AY143),0,IF(SUM($G143:V143)-SUM($AK143:AY143)&lt;=SUM($G143:V143)*$E143,SUM($G143:V143)-SUM($AK143:AY143),ROUND(SUM($G143:V143)*$E143,2))))))</f>
        <v/>
      </c>
      <c r="BA143" s="167" t="str">
        <f>IF($C143="","",IF(W$132="","",IF(W$132="Faza inwest.",0,IF($C143=SUM($AK143:AZ143),0,IF(SUM($G143:W143)-SUM($AK143:AZ143)&lt;=SUM($G143:W143)*$E143,SUM($G143:W143)-SUM($AK143:AZ143),ROUND(SUM($G143:W143)*$E143,2))))))</f>
        <v/>
      </c>
      <c r="BB143" s="167" t="str">
        <f>IF($C143="","",IF(X$132="","",IF(X$132="Faza inwest.",0,IF($C143=SUM($AK143:BA143),0,IF(SUM($G143:X143)-SUM($AK143:BA143)&lt;=SUM($G143:X143)*$E143,SUM($G143:X143)-SUM($AK143:BA143),ROUND(SUM($G143:X143)*$E143,2))))))</f>
        <v/>
      </c>
      <c r="BC143" s="167" t="str">
        <f>IF($C143="","",IF(Y$132="","",IF(Y$132="Faza inwest.",0,IF($C143=SUM($AK143:BB143),0,IF(SUM($G143:Y143)-SUM($AK143:BB143)&lt;=SUM($G143:Y143)*$E143,SUM($G143:Y143)-SUM($AK143:BB143),ROUND(SUM($G143:Y143)*$E143,2))))))</f>
        <v/>
      </c>
      <c r="BD143" s="167" t="str">
        <f>IF($C143="","",IF(Z$132="","",IF(Z$132="Faza inwest.",0,IF($C143=SUM($AK143:BC143),0,IF(SUM($G143:Z143)-SUM($AK143:BC143)&lt;=SUM($G143:Z143)*$E143,SUM($G143:Z143)-SUM($AK143:BC143),ROUND(SUM($G143:Z143)*$E143,2))))))</f>
        <v/>
      </c>
      <c r="BE143" s="167" t="str">
        <f>IF($C143="","",IF(AA$132="","",IF(AA$132="Faza inwest.",0,IF($C143=SUM($AK143:BD143),0,IF(SUM($G143:AA143)-SUM($AK143:BD143)&lt;=SUM($G143:AA143)*$E143,SUM($G143:AA143)-SUM($AK143:BD143),ROUND(SUM($G143:AA143)*$E143,2))))))</f>
        <v/>
      </c>
      <c r="BF143" s="167" t="str">
        <f>IF($C143="","",IF(AB$132="","",IF(AB$132="Faza inwest.",0,IF($C143=SUM($AK143:BE143),0,IF(SUM($G143:AB143)-SUM($AK143:BE143)&lt;=SUM($G143:AB143)*$E143,SUM($G143:AB143)-SUM($AK143:BE143),ROUND(SUM($G143:AB143)*$E143,2))))))</f>
        <v/>
      </c>
      <c r="BG143" s="167" t="str">
        <f>IF($C143="","",IF(AC$132="","",IF(AC$132="Faza inwest.",0,IF($C143=SUM($AK143:BF143),0,IF(SUM($G143:AC143)-SUM($AK143:BF143)&lt;=SUM($G143:AC143)*$E143,SUM($G143:AC143)-SUM($AK143:BF143),ROUND(SUM($G143:AC143)*$E143,2))))))</f>
        <v/>
      </c>
      <c r="BH143" s="167" t="str">
        <f>IF($C143="","",IF(AD$132="","",IF(AD$132="Faza inwest.",0,IF($C143=SUM($AK143:BG143),0,IF(SUM($G143:AD143)-SUM($AK143:BG143)&lt;=SUM($G143:AD143)*$E143,SUM($G143:AD143)-SUM($AK143:BG143),ROUND(SUM($G143:AD143)*$E143,2))))))</f>
        <v/>
      </c>
      <c r="BI143" s="167" t="str">
        <f>IF($C143="","",IF(AE$132="","",IF(AE$132="Faza inwest.",0,IF($C143=SUM($AK143:BH143),0,IF(SUM($G143:AE143)-SUM($AK143:BH143)&lt;=SUM($G143:AE143)*$E143,SUM($G143:AE143)-SUM($AK143:BH143),ROUND(SUM($G143:AE143)*$E143,2))))))</f>
        <v/>
      </c>
      <c r="BJ143" s="167" t="str">
        <f>IF($C143="","",IF(AF$132="","",IF(AF$132="Faza inwest.",0,IF($C143=SUM($AK143:BI143),0,IF(SUM($G143:AF143)-SUM($AK143:BI143)&lt;=SUM($G143:AF143)*$E143,SUM($G143:AF143)-SUM($AK143:BI143),ROUND(SUM($G143:AF143)*$E143,2))))))</f>
        <v/>
      </c>
      <c r="BK143" s="167" t="str">
        <f>IF($C143="","",IF(AG$132="","",IF(AG$132="Faza inwest.",0,IF($C143=SUM($AK143:BJ143),0,IF(SUM($G143:AG143)-SUM($AK143:BJ143)&lt;=SUM($G143:AG143)*$E143,SUM($G143:AG143)-SUM($AK143:BJ143),ROUND(SUM($G143:AG143)*$E143,2))))))</f>
        <v/>
      </c>
      <c r="BL143" s="167" t="str">
        <f>IF($C143="","",IF(AH$132="","",IF(AH$132="Faza inwest.",0,IF($C143=SUM($AK143:BK143),0,IF(SUM($G143:AH143)-SUM($AK143:BK143)&lt;=SUM($G143:AH143)*$E143,SUM($G143:AH143)-SUM($AK143:BK143),ROUND(SUM($G143:AH143)*$E143,2))))))</f>
        <v/>
      </c>
      <c r="BM143" s="167" t="str">
        <f>IF($C143="","",IF(AI$132="","",IF(AI$132="Faza inwest.",0,IF($C143=SUM($AK143:BL143),0,IF(SUM($G143:AI143)-SUM($AK143:BL143)&lt;=SUM($G143:AI143)*$E143,SUM($G143:AI143)-SUM($AK143:BL143),ROUND(SUM($G143:AI143)*$E143,2))))))</f>
        <v/>
      </c>
      <c r="BN143" s="167" t="str">
        <f>IF($C143="","",IF(AJ$132="","",IF(AJ$132="Faza inwest.",0,IF($C143=SUM($AK143:BM143),0,IF(SUM($G143:AJ143)-SUM($AK143:BM143)&lt;=SUM($G143:AJ143)*$E143,SUM($G143:AJ143)-SUM($AK143:BM143),ROUND(SUM($G143:AJ143)*$E143,2))))))</f>
        <v/>
      </c>
    </row>
    <row r="144" spans="1:66" s="62" customFormat="1">
      <c r="A144" s="84" t="str">
        <f t="shared" ref="A144" si="54">IF(A94="","",A94)</f>
        <v/>
      </c>
      <c r="B144" s="175" t="str">
        <f t="shared" si="37"/>
        <v/>
      </c>
      <c r="C144" s="176" t="str">
        <f t="shared" si="38"/>
        <v/>
      </c>
      <c r="D144" s="177" t="str">
        <f t="shared" ref="D144:E144" si="55">IF(D94="","",D94)</f>
        <v/>
      </c>
      <c r="E144" s="401" t="str">
        <f t="shared" si="55"/>
        <v/>
      </c>
      <c r="F144" s="178" t="s">
        <v>8</v>
      </c>
      <c r="G144" s="389" t="str">
        <f>IF(Dane!I121="","",Dane!I121)</f>
        <v/>
      </c>
      <c r="H144" s="389" t="str">
        <f>IF(Dane!J121="","",Dane!J121)</f>
        <v/>
      </c>
      <c r="I144" s="389" t="str">
        <f>IF(Dane!K121="","",Dane!K121)</f>
        <v/>
      </c>
      <c r="J144" s="389" t="str">
        <f>IF(Dane!L121="","",Dane!L121)</f>
        <v/>
      </c>
      <c r="K144" s="389" t="str">
        <f>IF(Dane!M121="","",Dane!M121)</f>
        <v/>
      </c>
      <c r="L144" s="389" t="str">
        <f>IF(Dane!N121="","",Dane!N121)</f>
        <v/>
      </c>
      <c r="M144" s="389" t="str">
        <f>IF(Dane!O121="","",Dane!O121)</f>
        <v/>
      </c>
      <c r="N144" s="389" t="str">
        <f>IF(Dane!P121="","",Dane!P121)</f>
        <v/>
      </c>
      <c r="O144" s="389" t="str">
        <f>IF(Dane!Q121="","",Dane!Q121)</f>
        <v/>
      </c>
      <c r="P144" s="389" t="str">
        <f>IF(Dane!R121="","",Dane!R121)</f>
        <v/>
      </c>
      <c r="Q144" s="389" t="str">
        <f>IF(Dane!S121="","",Dane!S121)</f>
        <v/>
      </c>
      <c r="R144" s="389" t="str">
        <f>IF(Dane!T121="","",Dane!T121)</f>
        <v/>
      </c>
      <c r="S144" s="389" t="str">
        <f>IF(Dane!U121="","",Dane!U121)</f>
        <v/>
      </c>
      <c r="T144" s="389" t="str">
        <f>IF(Dane!V121="","",Dane!V121)</f>
        <v/>
      </c>
      <c r="U144" s="389" t="str">
        <f>IF(Dane!W121="","",Dane!W121)</f>
        <v/>
      </c>
      <c r="V144" s="389" t="str">
        <f>IF(Dane!X121="","",Dane!X121)</f>
        <v/>
      </c>
      <c r="W144" s="389" t="str">
        <f>IF(Dane!Y121="","",Dane!Y121)</f>
        <v/>
      </c>
      <c r="X144" s="389" t="str">
        <f>IF(Dane!Z121="","",Dane!Z121)</f>
        <v/>
      </c>
      <c r="Y144" s="389" t="str">
        <f>IF(Dane!AA121="","",Dane!AA121)</f>
        <v/>
      </c>
      <c r="Z144" s="389" t="str">
        <f>IF(Dane!AB121="","",Dane!AB121)</f>
        <v/>
      </c>
      <c r="AA144" s="389" t="str">
        <f>IF(Dane!AC121="","",Dane!AC121)</f>
        <v/>
      </c>
      <c r="AB144" s="389" t="str">
        <f>IF(Dane!AD121="","",Dane!AD121)</f>
        <v/>
      </c>
      <c r="AC144" s="389" t="str">
        <f>IF(Dane!AE121="","",Dane!AE121)</f>
        <v/>
      </c>
      <c r="AD144" s="389" t="str">
        <f>IF(Dane!AF121="","",Dane!AF121)</f>
        <v/>
      </c>
      <c r="AE144" s="389" t="str">
        <f>IF(Dane!AG121="","",Dane!AG121)</f>
        <v/>
      </c>
      <c r="AF144" s="389" t="str">
        <f>IF(Dane!AH121="","",Dane!AH121)</f>
        <v/>
      </c>
      <c r="AG144" s="389" t="str">
        <f>IF(Dane!AI121="","",Dane!AI121)</f>
        <v/>
      </c>
      <c r="AH144" s="389" t="str">
        <f>IF(Dane!AJ121="","",Dane!AJ121)</f>
        <v/>
      </c>
      <c r="AI144" s="389" t="str">
        <f>IF(Dane!AK121="","",Dane!AK121)</f>
        <v/>
      </c>
      <c r="AJ144" s="389" t="str">
        <f>IF(Dane!AL121="","",Dane!AL121)</f>
        <v/>
      </c>
      <c r="AK144" s="167" t="str">
        <f>IF($C144="","",IF(H$83="","",IF(G$83="Faza inwest.",0,ROUND(SUM($G144:G144)*$E144,2))))</f>
        <v/>
      </c>
      <c r="AL144" s="167" t="str">
        <f>IF($C144="","",IF(H$132="","",IF(H$132="Faza inwest.",0,IF($C144=SUM($AK144:AK144),0,IF(SUM($G144:H144)-SUM($AK144:AK144)&lt;=SUM($G144:H144)*$E144,SUM($G144:H144)-SUM($AK144:AK144),ROUND(SUM($G144:H144)*$E144,2))))))</f>
        <v/>
      </c>
      <c r="AM144" s="167" t="str">
        <f>IF($C144="","",IF(I$132="","",IF(I$132="Faza inwest.",0,IF($C144=SUM($AK144:AL144),0,IF(SUM($G144:I144)-SUM($AK144:AL144)&lt;=SUM($G144:I144)*$E144,SUM($G144:I144)-SUM($AK144:AL144),ROUND(SUM($G144:I144)*$E144,2))))))</f>
        <v/>
      </c>
      <c r="AN144" s="167" t="str">
        <f>IF($C144="","",IF(J$132="","",IF(J$132="Faza inwest.",0,IF($C144=SUM($AK144:AM144),0,IF(SUM($G144:J144)-SUM($AK144:AM144)&lt;=SUM($G144:J144)*$E144,SUM($G144:J144)-SUM($AK144:AM144),ROUND(SUM($G144:J144)*$E144,2))))))</f>
        <v/>
      </c>
      <c r="AO144" s="167" t="str">
        <f>IF($C144="","",IF(K$132="","",IF(K$132="Faza inwest.",0,IF($C144=SUM($AK144:AN144),0,IF(SUM($G144:K144)-SUM($AK144:AN144)&lt;=SUM($G144:K144)*$E144,SUM($G144:K144)-SUM($AK144:AN144),ROUND(SUM($G144:K144)*$E144,2))))))</f>
        <v/>
      </c>
      <c r="AP144" s="167" t="str">
        <f>IF($C144="","",IF(L$132="","",IF(L$132="Faza inwest.",0,IF($C144=SUM($AK144:AO144),0,IF(SUM($G144:L144)-SUM($AK144:AO144)&lt;=SUM($G144:L144)*$E144,SUM($G144:L144)-SUM($AK144:AO144),ROUND(SUM($G144:L144)*$E144,2))))))</f>
        <v/>
      </c>
      <c r="AQ144" s="167" t="str">
        <f>IF($C144="","",IF(M$132="","",IF(M$132="Faza inwest.",0,IF($C144=SUM($AK144:AP144),0,IF(SUM($G144:M144)-SUM($AK144:AP144)&lt;=SUM($G144:M144)*$E144,SUM($G144:M144)-SUM($AK144:AP144),ROUND(SUM($G144:M144)*$E144,2))))))</f>
        <v/>
      </c>
      <c r="AR144" s="167" t="str">
        <f>IF($C144="","",IF(N$132="","",IF(N$132="Faza inwest.",0,IF($C144=SUM($AK144:AQ144),0,IF(SUM($G144:N144)-SUM($AK144:AQ144)&lt;=SUM($G144:N144)*$E144,SUM($G144:N144)-SUM($AK144:AQ144),ROUND(SUM($G144:N144)*$E144,2))))))</f>
        <v/>
      </c>
      <c r="AS144" s="167" t="str">
        <f>IF($C144="","",IF(O$132="","",IF(O$132="Faza inwest.",0,IF($C144=SUM($AK144:AR144),0,IF(SUM($G144:O144)-SUM($AK144:AR144)&lt;=SUM($G144:O144)*$E144,SUM($G144:O144)-SUM($AK144:AR144),ROUND(SUM($G144:O144)*$E144,2))))))</f>
        <v/>
      </c>
      <c r="AT144" s="167" t="str">
        <f>IF($C144="","",IF(P$132="","",IF(P$132="Faza inwest.",0,IF($C144=SUM($AK144:AS144),0,IF(SUM($G144:P144)-SUM($AK144:AS144)&lt;=SUM($G144:P144)*$E144,SUM($G144:P144)-SUM($AK144:AS144),ROUND(SUM($G144:P144)*$E144,2))))))</f>
        <v/>
      </c>
      <c r="AU144" s="167" t="str">
        <f>IF($C144="","",IF(Q$132="","",IF(Q$132="Faza inwest.",0,IF($C144=SUM($AK144:AT144),0,IF(SUM($G144:Q144)-SUM($AK144:AT144)&lt;=SUM($G144:Q144)*$E144,SUM($G144:Q144)-SUM($AK144:AT144),ROUND(SUM($G144:Q144)*$E144,2))))))</f>
        <v/>
      </c>
      <c r="AV144" s="167" t="str">
        <f>IF($C144="","",IF(R$132="","",IF(R$132="Faza inwest.",0,IF($C144=SUM($AK144:AU144),0,IF(SUM($G144:R144)-SUM($AK144:AU144)&lt;=SUM($G144:R144)*$E144,SUM($G144:R144)-SUM($AK144:AU144),ROUND(SUM($G144:R144)*$E144,2))))))</f>
        <v/>
      </c>
      <c r="AW144" s="167" t="str">
        <f>IF($C144="","",IF(S$132="","",IF(S$132="Faza inwest.",0,IF($C144=SUM($AK144:AV144),0,IF(SUM($G144:S144)-SUM($AK144:AV144)&lt;=SUM($G144:S144)*$E144,SUM($G144:S144)-SUM($AK144:AV144),ROUND(SUM($G144:S144)*$E144,2))))))</f>
        <v/>
      </c>
      <c r="AX144" s="167" t="str">
        <f>IF($C144="","",IF(T$132="","",IF(T$132="Faza inwest.",0,IF($C144=SUM($AK144:AW144),0,IF(SUM($G144:T144)-SUM($AK144:AW144)&lt;=SUM($G144:T144)*$E144,SUM($G144:T144)-SUM($AK144:AW144),ROUND(SUM($G144:T144)*$E144,2))))))</f>
        <v/>
      </c>
      <c r="AY144" s="167" t="str">
        <f>IF($C144="","",IF(U$132="","",IF(U$132="Faza inwest.",0,IF($C144=SUM($AK144:AX144),0,IF(SUM($G144:U144)-SUM($AK144:AX144)&lt;=SUM($G144:U144)*$E144,SUM($G144:U144)-SUM($AK144:AX144),ROUND(SUM($G144:U144)*$E144,2))))))</f>
        <v/>
      </c>
      <c r="AZ144" s="167" t="str">
        <f>IF($C144="","",IF(V$132="","",IF(V$132="Faza inwest.",0,IF($C144=SUM($AK144:AY144),0,IF(SUM($G144:V144)-SUM($AK144:AY144)&lt;=SUM($G144:V144)*$E144,SUM($G144:V144)-SUM($AK144:AY144),ROUND(SUM($G144:V144)*$E144,2))))))</f>
        <v/>
      </c>
      <c r="BA144" s="167" t="str">
        <f>IF($C144="","",IF(W$132="","",IF(W$132="Faza inwest.",0,IF($C144=SUM($AK144:AZ144),0,IF(SUM($G144:W144)-SUM($AK144:AZ144)&lt;=SUM($G144:W144)*$E144,SUM($G144:W144)-SUM($AK144:AZ144),ROUND(SUM($G144:W144)*$E144,2))))))</f>
        <v/>
      </c>
      <c r="BB144" s="167" t="str">
        <f>IF($C144="","",IF(X$132="","",IF(X$132="Faza inwest.",0,IF($C144=SUM($AK144:BA144),0,IF(SUM($G144:X144)-SUM($AK144:BA144)&lt;=SUM($G144:X144)*$E144,SUM($G144:X144)-SUM($AK144:BA144),ROUND(SUM($G144:X144)*$E144,2))))))</f>
        <v/>
      </c>
      <c r="BC144" s="167" t="str">
        <f>IF($C144="","",IF(Y$132="","",IF(Y$132="Faza inwest.",0,IF($C144=SUM($AK144:BB144),0,IF(SUM($G144:Y144)-SUM($AK144:BB144)&lt;=SUM($G144:Y144)*$E144,SUM($G144:Y144)-SUM($AK144:BB144),ROUND(SUM($G144:Y144)*$E144,2))))))</f>
        <v/>
      </c>
      <c r="BD144" s="167" t="str">
        <f>IF($C144="","",IF(Z$132="","",IF(Z$132="Faza inwest.",0,IF($C144=SUM($AK144:BC144),0,IF(SUM($G144:Z144)-SUM($AK144:BC144)&lt;=SUM($G144:Z144)*$E144,SUM($G144:Z144)-SUM($AK144:BC144),ROUND(SUM($G144:Z144)*$E144,2))))))</f>
        <v/>
      </c>
      <c r="BE144" s="167" t="str">
        <f>IF($C144="","",IF(AA$132="","",IF(AA$132="Faza inwest.",0,IF($C144=SUM($AK144:BD144),0,IF(SUM($G144:AA144)-SUM($AK144:BD144)&lt;=SUM($G144:AA144)*$E144,SUM($G144:AA144)-SUM($AK144:BD144),ROUND(SUM($G144:AA144)*$E144,2))))))</f>
        <v/>
      </c>
      <c r="BF144" s="167" t="str">
        <f>IF($C144="","",IF(AB$132="","",IF(AB$132="Faza inwest.",0,IF($C144=SUM($AK144:BE144),0,IF(SUM($G144:AB144)-SUM($AK144:BE144)&lt;=SUM($G144:AB144)*$E144,SUM($G144:AB144)-SUM($AK144:BE144),ROUND(SUM($G144:AB144)*$E144,2))))))</f>
        <v/>
      </c>
      <c r="BG144" s="167" t="str">
        <f>IF($C144="","",IF(AC$132="","",IF(AC$132="Faza inwest.",0,IF($C144=SUM($AK144:BF144),0,IF(SUM($G144:AC144)-SUM($AK144:BF144)&lt;=SUM($G144:AC144)*$E144,SUM($G144:AC144)-SUM($AK144:BF144),ROUND(SUM($G144:AC144)*$E144,2))))))</f>
        <v/>
      </c>
      <c r="BH144" s="167" t="str">
        <f>IF($C144="","",IF(AD$132="","",IF(AD$132="Faza inwest.",0,IF($C144=SUM($AK144:BG144),0,IF(SUM($G144:AD144)-SUM($AK144:BG144)&lt;=SUM($G144:AD144)*$E144,SUM($G144:AD144)-SUM($AK144:BG144),ROUND(SUM($G144:AD144)*$E144,2))))))</f>
        <v/>
      </c>
      <c r="BI144" s="167" t="str">
        <f>IF($C144="","",IF(AE$132="","",IF(AE$132="Faza inwest.",0,IF($C144=SUM($AK144:BH144),0,IF(SUM($G144:AE144)-SUM($AK144:BH144)&lt;=SUM($G144:AE144)*$E144,SUM($G144:AE144)-SUM($AK144:BH144),ROUND(SUM($G144:AE144)*$E144,2))))))</f>
        <v/>
      </c>
      <c r="BJ144" s="167" t="str">
        <f>IF($C144="","",IF(AF$132="","",IF(AF$132="Faza inwest.",0,IF($C144=SUM($AK144:BI144),0,IF(SUM($G144:AF144)-SUM($AK144:BI144)&lt;=SUM($G144:AF144)*$E144,SUM($G144:AF144)-SUM($AK144:BI144),ROUND(SUM($G144:AF144)*$E144,2))))))</f>
        <v/>
      </c>
      <c r="BK144" s="167" t="str">
        <f>IF($C144="","",IF(AG$132="","",IF(AG$132="Faza inwest.",0,IF($C144=SUM($AK144:BJ144),0,IF(SUM($G144:AG144)-SUM($AK144:BJ144)&lt;=SUM($G144:AG144)*$E144,SUM($G144:AG144)-SUM($AK144:BJ144),ROUND(SUM($G144:AG144)*$E144,2))))))</f>
        <v/>
      </c>
      <c r="BL144" s="167" t="str">
        <f>IF($C144="","",IF(AH$132="","",IF(AH$132="Faza inwest.",0,IF($C144=SUM($AK144:BK144),0,IF(SUM($G144:AH144)-SUM($AK144:BK144)&lt;=SUM($G144:AH144)*$E144,SUM($G144:AH144)-SUM($AK144:BK144),ROUND(SUM($G144:AH144)*$E144,2))))))</f>
        <v/>
      </c>
      <c r="BM144" s="167" t="str">
        <f>IF($C144="","",IF(AI$132="","",IF(AI$132="Faza inwest.",0,IF($C144=SUM($AK144:BL144),0,IF(SUM($G144:AI144)-SUM($AK144:BL144)&lt;=SUM($G144:AI144)*$E144,SUM($G144:AI144)-SUM($AK144:BL144),ROUND(SUM($G144:AI144)*$E144,2))))))</f>
        <v/>
      </c>
      <c r="BN144" s="167" t="str">
        <f>IF($C144="","",IF(AJ$132="","",IF(AJ$132="Faza inwest.",0,IF($C144=SUM($AK144:BM144),0,IF(SUM($G144:AJ144)-SUM($AK144:BM144)&lt;=SUM($G144:AJ144)*$E144,SUM($G144:AJ144)-SUM($AK144:BM144),ROUND(SUM($G144:AJ144)*$E144,2))))))</f>
        <v/>
      </c>
    </row>
    <row r="145" spans="1:66" s="62" customFormat="1">
      <c r="A145" s="84" t="str">
        <f t="shared" ref="A145" si="56">IF(A95="","",A95)</f>
        <v/>
      </c>
      <c r="B145" s="175" t="str">
        <f t="shared" si="37"/>
        <v/>
      </c>
      <c r="C145" s="176" t="str">
        <f t="shared" si="38"/>
        <v/>
      </c>
      <c r="D145" s="177" t="str">
        <f t="shared" ref="D145:E145" si="57">IF(D95="","",D95)</f>
        <v/>
      </c>
      <c r="E145" s="401" t="str">
        <f t="shared" si="57"/>
        <v/>
      </c>
      <c r="F145" s="178" t="s">
        <v>8</v>
      </c>
      <c r="G145" s="389" t="str">
        <f>IF(Dane!I122="","",Dane!I122)</f>
        <v/>
      </c>
      <c r="H145" s="389" t="str">
        <f>IF(Dane!J122="","",Dane!J122)</f>
        <v/>
      </c>
      <c r="I145" s="389" t="str">
        <f>IF(Dane!K122="","",Dane!K122)</f>
        <v/>
      </c>
      <c r="J145" s="389" t="str">
        <f>IF(Dane!L122="","",Dane!L122)</f>
        <v/>
      </c>
      <c r="K145" s="389" t="str">
        <f>IF(Dane!M122="","",Dane!M122)</f>
        <v/>
      </c>
      <c r="L145" s="389" t="str">
        <f>IF(Dane!N122="","",Dane!N122)</f>
        <v/>
      </c>
      <c r="M145" s="389" t="str">
        <f>IF(Dane!O122="","",Dane!O122)</f>
        <v/>
      </c>
      <c r="N145" s="389" t="str">
        <f>IF(Dane!P122="","",Dane!P122)</f>
        <v/>
      </c>
      <c r="O145" s="389" t="str">
        <f>IF(Dane!Q122="","",Dane!Q122)</f>
        <v/>
      </c>
      <c r="P145" s="389" t="str">
        <f>IF(Dane!R122="","",Dane!R122)</f>
        <v/>
      </c>
      <c r="Q145" s="389" t="str">
        <f>IF(Dane!S122="","",Dane!S122)</f>
        <v/>
      </c>
      <c r="R145" s="389" t="str">
        <f>IF(Dane!T122="","",Dane!T122)</f>
        <v/>
      </c>
      <c r="S145" s="389" t="str">
        <f>IF(Dane!U122="","",Dane!U122)</f>
        <v/>
      </c>
      <c r="T145" s="389" t="str">
        <f>IF(Dane!V122="","",Dane!V122)</f>
        <v/>
      </c>
      <c r="U145" s="389" t="str">
        <f>IF(Dane!W122="","",Dane!W122)</f>
        <v/>
      </c>
      <c r="V145" s="389" t="str">
        <f>IF(Dane!X122="","",Dane!X122)</f>
        <v/>
      </c>
      <c r="W145" s="389" t="str">
        <f>IF(Dane!Y122="","",Dane!Y122)</f>
        <v/>
      </c>
      <c r="X145" s="389" t="str">
        <f>IF(Dane!Z122="","",Dane!Z122)</f>
        <v/>
      </c>
      <c r="Y145" s="389" t="str">
        <f>IF(Dane!AA122="","",Dane!AA122)</f>
        <v/>
      </c>
      <c r="Z145" s="389" t="str">
        <f>IF(Dane!AB122="","",Dane!AB122)</f>
        <v/>
      </c>
      <c r="AA145" s="389" t="str">
        <f>IF(Dane!AC122="","",Dane!AC122)</f>
        <v/>
      </c>
      <c r="AB145" s="389" t="str">
        <f>IF(Dane!AD122="","",Dane!AD122)</f>
        <v/>
      </c>
      <c r="AC145" s="389" t="str">
        <f>IF(Dane!AE122="","",Dane!AE122)</f>
        <v/>
      </c>
      <c r="AD145" s="389" t="str">
        <f>IF(Dane!AF122="","",Dane!AF122)</f>
        <v/>
      </c>
      <c r="AE145" s="389" t="str">
        <f>IF(Dane!AG122="","",Dane!AG122)</f>
        <v/>
      </c>
      <c r="AF145" s="389" t="str">
        <f>IF(Dane!AH122="","",Dane!AH122)</f>
        <v/>
      </c>
      <c r="AG145" s="389" t="str">
        <f>IF(Dane!AI122="","",Dane!AI122)</f>
        <v/>
      </c>
      <c r="AH145" s="389" t="str">
        <f>IF(Dane!AJ122="","",Dane!AJ122)</f>
        <v/>
      </c>
      <c r="AI145" s="389" t="str">
        <f>IF(Dane!AK122="","",Dane!AK122)</f>
        <v/>
      </c>
      <c r="AJ145" s="389" t="str">
        <f>IF(Dane!AL122="","",Dane!AL122)</f>
        <v/>
      </c>
      <c r="AK145" s="167" t="str">
        <f>IF($C145="","",IF(H$83="","",IF(G$83="Faza inwest.",0,ROUND(SUM($G145:G145)*$E145,2))))</f>
        <v/>
      </c>
      <c r="AL145" s="167" t="str">
        <f>IF($C145="","",IF(H$132="","",IF(H$132="Faza inwest.",0,IF($C145=SUM($AK145:AK145),0,IF(SUM($G145:H145)-SUM($AK145:AK145)&lt;=SUM($G145:H145)*$E145,SUM($G145:H145)-SUM($AK145:AK145),ROUND(SUM($G145:H145)*$E145,2))))))</f>
        <v/>
      </c>
      <c r="AM145" s="167" t="str">
        <f>IF($C145="","",IF(I$132="","",IF(I$132="Faza inwest.",0,IF($C145=SUM($AK145:AL145),0,IF(SUM($G145:I145)-SUM($AK145:AL145)&lt;=SUM($G145:I145)*$E145,SUM($G145:I145)-SUM($AK145:AL145),ROUND(SUM($G145:I145)*$E145,2))))))</f>
        <v/>
      </c>
      <c r="AN145" s="167" t="str">
        <f>IF($C145="","",IF(J$132="","",IF(J$132="Faza inwest.",0,IF($C145=SUM($AK145:AM145),0,IF(SUM($G145:J145)-SUM($AK145:AM145)&lt;=SUM($G145:J145)*$E145,SUM($G145:J145)-SUM($AK145:AM145),ROUND(SUM($G145:J145)*$E145,2))))))</f>
        <v/>
      </c>
      <c r="AO145" s="167" t="str">
        <f>IF($C145="","",IF(K$132="","",IF(K$132="Faza inwest.",0,IF($C145=SUM($AK145:AN145),0,IF(SUM($G145:K145)-SUM($AK145:AN145)&lt;=SUM($G145:K145)*$E145,SUM($G145:K145)-SUM($AK145:AN145),ROUND(SUM($G145:K145)*$E145,2))))))</f>
        <v/>
      </c>
      <c r="AP145" s="167" t="str">
        <f>IF($C145="","",IF(L$132="","",IF(L$132="Faza inwest.",0,IF($C145=SUM($AK145:AO145),0,IF(SUM($G145:L145)-SUM($AK145:AO145)&lt;=SUM($G145:L145)*$E145,SUM($G145:L145)-SUM($AK145:AO145),ROUND(SUM($G145:L145)*$E145,2))))))</f>
        <v/>
      </c>
      <c r="AQ145" s="167" t="str">
        <f>IF($C145="","",IF(M$132="","",IF(M$132="Faza inwest.",0,IF($C145=SUM($AK145:AP145),0,IF(SUM($G145:M145)-SUM($AK145:AP145)&lt;=SUM($G145:M145)*$E145,SUM($G145:M145)-SUM($AK145:AP145),ROUND(SUM($G145:M145)*$E145,2))))))</f>
        <v/>
      </c>
      <c r="AR145" s="167" t="str">
        <f>IF($C145="","",IF(N$132="","",IF(N$132="Faza inwest.",0,IF($C145=SUM($AK145:AQ145),0,IF(SUM($G145:N145)-SUM($AK145:AQ145)&lt;=SUM($G145:N145)*$E145,SUM($G145:N145)-SUM($AK145:AQ145),ROUND(SUM($G145:N145)*$E145,2))))))</f>
        <v/>
      </c>
      <c r="AS145" s="167" t="str">
        <f>IF($C145="","",IF(O$132="","",IF(O$132="Faza inwest.",0,IF($C145=SUM($AK145:AR145),0,IF(SUM($G145:O145)-SUM($AK145:AR145)&lt;=SUM($G145:O145)*$E145,SUM($G145:O145)-SUM($AK145:AR145),ROUND(SUM($G145:O145)*$E145,2))))))</f>
        <v/>
      </c>
      <c r="AT145" s="167" t="str">
        <f>IF($C145="","",IF(P$132="","",IF(P$132="Faza inwest.",0,IF($C145=SUM($AK145:AS145),0,IF(SUM($G145:P145)-SUM($AK145:AS145)&lt;=SUM($G145:P145)*$E145,SUM($G145:P145)-SUM($AK145:AS145),ROUND(SUM($G145:P145)*$E145,2))))))</f>
        <v/>
      </c>
      <c r="AU145" s="167" t="str">
        <f>IF($C145="","",IF(Q$132="","",IF(Q$132="Faza inwest.",0,IF($C145=SUM($AK145:AT145),0,IF(SUM($G145:Q145)-SUM($AK145:AT145)&lt;=SUM($G145:Q145)*$E145,SUM($G145:Q145)-SUM($AK145:AT145),ROUND(SUM($G145:Q145)*$E145,2))))))</f>
        <v/>
      </c>
      <c r="AV145" s="167" t="str">
        <f>IF($C145="","",IF(R$132="","",IF(R$132="Faza inwest.",0,IF($C145=SUM($AK145:AU145),0,IF(SUM($G145:R145)-SUM($AK145:AU145)&lt;=SUM($G145:R145)*$E145,SUM($G145:R145)-SUM($AK145:AU145),ROUND(SUM($G145:R145)*$E145,2))))))</f>
        <v/>
      </c>
      <c r="AW145" s="167" t="str">
        <f>IF($C145="","",IF(S$132="","",IF(S$132="Faza inwest.",0,IF($C145=SUM($AK145:AV145),0,IF(SUM($G145:S145)-SUM($AK145:AV145)&lt;=SUM($G145:S145)*$E145,SUM($G145:S145)-SUM($AK145:AV145),ROUND(SUM($G145:S145)*$E145,2))))))</f>
        <v/>
      </c>
      <c r="AX145" s="167" t="str">
        <f>IF($C145="","",IF(T$132="","",IF(T$132="Faza inwest.",0,IF($C145=SUM($AK145:AW145),0,IF(SUM($G145:T145)-SUM($AK145:AW145)&lt;=SUM($G145:T145)*$E145,SUM($G145:T145)-SUM($AK145:AW145),ROUND(SUM($G145:T145)*$E145,2))))))</f>
        <v/>
      </c>
      <c r="AY145" s="167" t="str">
        <f>IF($C145="","",IF(U$132="","",IF(U$132="Faza inwest.",0,IF($C145=SUM($AK145:AX145),0,IF(SUM($G145:U145)-SUM($AK145:AX145)&lt;=SUM($G145:U145)*$E145,SUM($G145:U145)-SUM($AK145:AX145),ROUND(SUM($G145:U145)*$E145,2))))))</f>
        <v/>
      </c>
      <c r="AZ145" s="167" t="str">
        <f>IF($C145="","",IF(V$132="","",IF(V$132="Faza inwest.",0,IF($C145=SUM($AK145:AY145),0,IF(SUM($G145:V145)-SUM($AK145:AY145)&lt;=SUM($G145:V145)*$E145,SUM($G145:V145)-SUM($AK145:AY145),ROUND(SUM($G145:V145)*$E145,2))))))</f>
        <v/>
      </c>
      <c r="BA145" s="167" t="str">
        <f>IF($C145="","",IF(W$132="","",IF(W$132="Faza inwest.",0,IF($C145=SUM($AK145:AZ145),0,IF(SUM($G145:W145)-SUM($AK145:AZ145)&lt;=SUM($G145:W145)*$E145,SUM($G145:W145)-SUM($AK145:AZ145),ROUND(SUM($G145:W145)*$E145,2))))))</f>
        <v/>
      </c>
      <c r="BB145" s="167" t="str">
        <f>IF($C145="","",IF(X$132="","",IF(X$132="Faza inwest.",0,IF($C145=SUM($AK145:BA145),0,IF(SUM($G145:X145)-SUM($AK145:BA145)&lt;=SUM($G145:X145)*$E145,SUM($G145:X145)-SUM($AK145:BA145),ROUND(SUM($G145:X145)*$E145,2))))))</f>
        <v/>
      </c>
      <c r="BC145" s="167" t="str">
        <f>IF($C145="","",IF(Y$132="","",IF(Y$132="Faza inwest.",0,IF($C145=SUM($AK145:BB145),0,IF(SUM($G145:Y145)-SUM($AK145:BB145)&lt;=SUM($G145:Y145)*$E145,SUM($G145:Y145)-SUM($AK145:BB145),ROUND(SUM($G145:Y145)*$E145,2))))))</f>
        <v/>
      </c>
      <c r="BD145" s="167" t="str">
        <f>IF($C145="","",IF(Z$132="","",IF(Z$132="Faza inwest.",0,IF($C145=SUM($AK145:BC145),0,IF(SUM($G145:Z145)-SUM($AK145:BC145)&lt;=SUM($G145:Z145)*$E145,SUM($G145:Z145)-SUM($AK145:BC145),ROUND(SUM($G145:Z145)*$E145,2))))))</f>
        <v/>
      </c>
      <c r="BE145" s="167" t="str">
        <f>IF($C145="","",IF(AA$132="","",IF(AA$132="Faza inwest.",0,IF($C145=SUM($AK145:BD145),0,IF(SUM($G145:AA145)-SUM($AK145:BD145)&lt;=SUM($G145:AA145)*$E145,SUM($G145:AA145)-SUM($AK145:BD145),ROUND(SUM($G145:AA145)*$E145,2))))))</f>
        <v/>
      </c>
      <c r="BF145" s="167" t="str">
        <f>IF($C145="","",IF(AB$132="","",IF(AB$132="Faza inwest.",0,IF($C145=SUM($AK145:BE145),0,IF(SUM($G145:AB145)-SUM($AK145:BE145)&lt;=SUM($G145:AB145)*$E145,SUM($G145:AB145)-SUM($AK145:BE145),ROUND(SUM($G145:AB145)*$E145,2))))))</f>
        <v/>
      </c>
      <c r="BG145" s="167" t="str">
        <f>IF($C145="","",IF(AC$132="","",IF(AC$132="Faza inwest.",0,IF($C145=SUM($AK145:BF145),0,IF(SUM($G145:AC145)-SUM($AK145:BF145)&lt;=SUM($G145:AC145)*$E145,SUM($G145:AC145)-SUM($AK145:BF145),ROUND(SUM($G145:AC145)*$E145,2))))))</f>
        <v/>
      </c>
      <c r="BH145" s="167" t="str">
        <f>IF($C145="","",IF(AD$132="","",IF(AD$132="Faza inwest.",0,IF($C145=SUM($AK145:BG145),0,IF(SUM($G145:AD145)-SUM($AK145:BG145)&lt;=SUM($G145:AD145)*$E145,SUM($G145:AD145)-SUM($AK145:BG145),ROUND(SUM($G145:AD145)*$E145,2))))))</f>
        <v/>
      </c>
      <c r="BI145" s="167" t="str">
        <f>IF($C145="","",IF(AE$132="","",IF(AE$132="Faza inwest.",0,IF($C145=SUM($AK145:BH145),0,IF(SUM($G145:AE145)-SUM($AK145:BH145)&lt;=SUM($G145:AE145)*$E145,SUM($G145:AE145)-SUM($AK145:BH145),ROUND(SUM($G145:AE145)*$E145,2))))))</f>
        <v/>
      </c>
      <c r="BJ145" s="167" t="str">
        <f>IF($C145="","",IF(AF$132="","",IF(AF$132="Faza inwest.",0,IF($C145=SUM($AK145:BI145),0,IF(SUM($G145:AF145)-SUM($AK145:BI145)&lt;=SUM($G145:AF145)*$E145,SUM($G145:AF145)-SUM($AK145:BI145),ROUND(SUM($G145:AF145)*$E145,2))))))</f>
        <v/>
      </c>
      <c r="BK145" s="167" t="str">
        <f>IF($C145="","",IF(AG$132="","",IF(AG$132="Faza inwest.",0,IF($C145=SUM($AK145:BJ145),0,IF(SUM($G145:AG145)-SUM($AK145:BJ145)&lt;=SUM($G145:AG145)*$E145,SUM($G145:AG145)-SUM($AK145:BJ145),ROUND(SUM($G145:AG145)*$E145,2))))))</f>
        <v/>
      </c>
      <c r="BL145" s="167" t="str">
        <f>IF($C145="","",IF(AH$132="","",IF(AH$132="Faza inwest.",0,IF($C145=SUM($AK145:BK145),0,IF(SUM($G145:AH145)-SUM($AK145:BK145)&lt;=SUM($G145:AH145)*$E145,SUM($G145:AH145)-SUM($AK145:BK145),ROUND(SUM($G145:AH145)*$E145,2))))))</f>
        <v/>
      </c>
      <c r="BM145" s="167" t="str">
        <f>IF($C145="","",IF(AI$132="","",IF(AI$132="Faza inwest.",0,IF($C145=SUM($AK145:BL145),0,IF(SUM($G145:AI145)-SUM($AK145:BL145)&lt;=SUM($G145:AI145)*$E145,SUM($G145:AI145)-SUM($AK145:BL145),ROUND(SUM($G145:AI145)*$E145,2))))))</f>
        <v/>
      </c>
      <c r="BN145" s="167" t="str">
        <f>IF($C145="","",IF(AJ$132="","",IF(AJ$132="Faza inwest.",0,IF($C145=SUM($AK145:BM145),0,IF(SUM($G145:AJ145)-SUM($AK145:BM145)&lt;=SUM($G145:AJ145)*$E145,SUM($G145:AJ145)-SUM($AK145:BM145),ROUND(SUM($G145:AJ145)*$E145,2))))))</f>
        <v/>
      </c>
    </row>
    <row r="146" spans="1:66" s="62" customFormat="1">
      <c r="A146" s="84" t="str">
        <f t="shared" ref="A146" si="58">IF(A96="","",A96)</f>
        <v/>
      </c>
      <c r="B146" s="175" t="str">
        <f t="shared" si="37"/>
        <v/>
      </c>
      <c r="C146" s="176" t="str">
        <f t="shared" si="38"/>
        <v/>
      </c>
      <c r="D146" s="177" t="str">
        <f t="shared" ref="D146:E146" si="59">IF(D96="","",D96)</f>
        <v/>
      </c>
      <c r="E146" s="401" t="str">
        <f t="shared" si="59"/>
        <v/>
      </c>
      <c r="F146" s="178" t="s">
        <v>8</v>
      </c>
      <c r="G146" s="389" t="str">
        <f>IF(Dane!I123="","",Dane!I123)</f>
        <v/>
      </c>
      <c r="H146" s="389" t="str">
        <f>IF(Dane!J123="","",Dane!J123)</f>
        <v/>
      </c>
      <c r="I146" s="389" t="str">
        <f>IF(Dane!K123="","",Dane!K123)</f>
        <v/>
      </c>
      <c r="J146" s="389" t="str">
        <f>IF(Dane!L123="","",Dane!L123)</f>
        <v/>
      </c>
      <c r="K146" s="389" t="str">
        <f>IF(Dane!M123="","",Dane!M123)</f>
        <v/>
      </c>
      <c r="L146" s="389" t="str">
        <f>IF(Dane!N123="","",Dane!N123)</f>
        <v/>
      </c>
      <c r="M146" s="389" t="str">
        <f>IF(Dane!O123="","",Dane!O123)</f>
        <v/>
      </c>
      <c r="N146" s="389" t="str">
        <f>IF(Dane!P123="","",Dane!P123)</f>
        <v/>
      </c>
      <c r="O146" s="389" t="str">
        <f>IF(Dane!Q123="","",Dane!Q123)</f>
        <v/>
      </c>
      <c r="P146" s="389" t="str">
        <f>IF(Dane!R123="","",Dane!R123)</f>
        <v/>
      </c>
      <c r="Q146" s="389" t="str">
        <f>IF(Dane!S123="","",Dane!S123)</f>
        <v/>
      </c>
      <c r="R146" s="389" t="str">
        <f>IF(Dane!T123="","",Dane!T123)</f>
        <v/>
      </c>
      <c r="S146" s="389" t="str">
        <f>IF(Dane!U123="","",Dane!U123)</f>
        <v/>
      </c>
      <c r="T146" s="389" t="str">
        <f>IF(Dane!V123="","",Dane!V123)</f>
        <v/>
      </c>
      <c r="U146" s="389" t="str">
        <f>IF(Dane!W123="","",Dane!W123)</f>
        <v/>
      </c>
      <c r="V146" s="389" t="str">
        <f>IF(Dane!X123="","",Dane!X123)</f>
        <v/>
      </c>
      <c r="W146" s="389" t="str">
        <f>IF(Dane!Y123="","",Dane!Y123)</f>
        <v/>
      </c>
      <c r="X146" s="389" t="str">
        <f>IF(Dane!Z123="","",Dane!Z123)</f>
        <v/>
      </c>
      <c r="Y146" s="389" t="str">
        <f>IF(Dane!AA123="","",Dane!AA123)</f>
        <v/>
      </c>
      <c r="Z146" s="389" t="str">
        <f>IF(Dane!AB123="","",Dane!AB123)</f>
        <v/>
      </c>
      <c r="AA146" s="389" t="str">
        <f>IF(Dane!AC123="","",Dane!AC123)</f>
        <v/>
      </c>
      <c r="AB146" s="389" t="str">
        <f>IF(Dane!AD123="","",Dane!AD123)</f>
        <v/>
      </c>
      <c r="AC146" s="389" t="str">
        <f>IF(Dane!AE123="","",Dane!AE123)</f>
        <v/>
      </c>
      <c r="AD146" s="389" t="str">
        <f>IF(Dane!AF123="","",Dane!AF123)</f>
        <v/>
      </c>
      <c r="AE146" s="389" t="str">
        <f>IF(Dane!AG123="","",Dane!AG123)</f>
        <v/>
      </c>
      <c r="AF146" s="389" t="str">
        <f>IF(Dane!AH123="","",Dane!AH123)</f>
        <v/>
      </c>
      <c r="AG146" s="389" t="str">
        <f>IF(Dane!AI123="","",Dane!AI123)</f>
        <v/>
      </c>
      <c r="AH146" s="389" t="str">
        <f>IF(Dane!AJ123="","",Dane!AJ123)</f>
        <v/>
      </c>
      <c r="AI146" s="389" t="str">
        <f>IF(Dane!AK123="","",Dane!AK123)</f>
        <v/>
      </c>
      <c r="AJ146" s="389" t="str">
        <f>IF(Dane!AL123="","",Dane!AL123)</f>
        <v/>
      </c>
      <c r="AK146" s="167" t="str">
        <f>IF($C146="","",IF(H$83="","",IF(G$83="Faza inwest.",0,ROUND(SUM($G146:G146)*$E146,2))))</f>
        <v/>
      </c>
      <c r="AL146" s="167" t="str">
        <f>IF($C146="","",IF(H$132="","",IF(H$132="Faza inwest.",0,IF($C146=SUM($AK146:AK146),0,IF(SUM($G146:H146)-SUM($AK146:AK146)&lt;=SUM($G146:H146)*$E146,SUM($G146:H146)-SUM($AK146:AK146),ROUND(SUM($G146:H146)*$E146,2))))))</f>
        <v/>
      </c>
      <c r="AM146" s="167" t="str">
        <f>IF($C146="","",IF(I$132="","",IF(I$132="Faza inwest.",0,IF($C146=SUM($AK146:AL146),0,IF(SUM($G146:I146)-SUM($AK146:AL146)&lt;=SUM($G146:I146)*$E146,SUM($G146:I146)-SUM($AK146:AL146),ROUND(SUM($G146:I146)*$E146,2))))))</f>
        <v/>
      </c>
      <c r="AN146" s="167" t="str">
        <f>IF($C146="","",IF(J$132="","",IF(J$132="Faza inwest.",0,IF($C146=SUM($AK146:AM146),0,IF(SUM($G146:J146)-SUM($AK146:AM146)&lt;=SUM($G146:J146)*$E146,SUM($G146:J146)-SUM($AK146:AM146),ROUND(SUM($G146:J146)*$E146,2))))))</f>
        <v/>
      </c>
      <c r="AO146" s="167" t="str">
        <f>IF($C146="","",IF(K$132="","",IF(K$132="Faza inwest.",0,IF($C146=SUM($AK146:AN146),0,IF(SUM($G146:K146)-SUM($AK146:AN146)&lt;=SUM($G146:K146)*$E146,SUM($G146:K146)-SUM($AK146:AN146),ROUND(SUM($G146:K146)*$E146,2))))))</f>
        <v/>
      </c>
      <c r="AP146" s="167" t="str">
        <f>IF($C146="","",IF(L$132="","",IF(L$132="Faza inwest.",0,IF($C146=SUM($AK146:AO146),0,IF(SUM($G146:L146)-SUM($AK146:AO146)&lt;=SUM($G146:L146)*$E146,SUM($G146:L146)-SUM($AK146:AO146),ROUND(SUM($G146:L146)*$E146,2))))))</f>
        <v/>
      </c>
      <c r="AQ146" s="167" t="str">
        <f>IF($C146="","",IF(M$132="","",IF(M$132="Faza inwest.",0,IF($C146=SUM($AK146:AP146),0,IF(SUM($G146:M146)-SUM($AK146:AP146)&lt;=SUM($G146:M146)*$E146,SUM($G146:M146)-SUM($AK146:AP146),ROUND(SUM($G146:M146)*$E146,2))))))</f>
        <v/>
      </c>
      <c r="AR146" s="167" t="str">
        <f>IF($C146="","",IF(N$132="","",IF(N$132="Faza inwest.",0,IF($C146=SUM($AK146:AQ146),0,IF(SUM($G146:N146)-SUM($AK146:AQ146)&lt;=SUM($G146:N146)*$E146,SUM($G146:N146)-SUM($AK146:AQ146),ROUND(SUM($G146:N146)*$E146,2))))))</f>
        <v/>
      </c>
      <c r="AS146" s="167" t="str">
        <f>IF($C146="","",IF(O$132="","",IF(O$132="Faza inwest.",0,IF($C146=SUM($AK146:AR146),0,IF(SUM($G146:O146)-SUM($AK146:AR146)&lt;=SUM($G146:O146)*$E146,SUM($G146:O146)-SUM($AK146:AR146),ROUND(SUM($G146:O146)*$E146,2))))))</f>
        <v/>
      </c>
      <c r="AT146" s="167" t="str">
        <f>IF($C146="","",IF(P$132="","",IF(P$132="Faza inwest.",0,IF($C146=SUM($AK146:AS146),0,IF(SUM($G146:P146)-SUM($AK146:AS146)&lt;=SUM($G146:P146)*$E146,SUM($G146:P146)-SUM($AK146:AS146),ROUND(SUM($G146:P146)*$E146,2))))))</f>
        <v/>
      </c>
      <c r="AU146" s="167" t="str">
        <f>IF($C146="","",IF(Q$132="","",IF(Q$132="Faza inwest.",0,IF($C146=SUM($AK146:AT146),0,IF(SUM($G146:Q146)-SUM($AK146:AT146)&lt;=SUM($G146:Q146)*$E146,SUM($G146:Q146)-SUM($AK146:AT146),ROUND(SUM($G146:Q146)*$E146,2))))))</f>
        <v/>
      </c>
      <c r="AV146" s="167" t="str">
        <f>IF($C146="","",IF(R$132="","",IF(R$132="Faza inwest.",0,IF($C146=SUM($AK146:AU146),0,IF(SUM($G146:R146)-SUM($AK146:AU146)&lt;=SUM($G146:R146)*$E146,SUM($G146:R146)-SUM($AK146:AU146),ROUND(SUM($G146:R146)*$E146,2))))))</f>
        <v/>
      </c>
      <c r="AW146" s="167" t="str">
        <f>IF($C146="","",IF(S$132="","",IF(S$132="Faza inwest.",0,IF($C146=SUM($AK146:AV146),0,IF(SUM($G146:S146)-SUM($AK146:AV146)&lt;=SUM($G146:S146)*$E146,SUM($G146:S146)-SUM($AK146:AV146),ROUND(SUM($G146:S146)*$E146,2))))))</f>
        <v/>
      </c>
      <c r="AX146" s="167" t="str">
        <f>IF($C146="","",IF(T$132="","",IF(T$132="Faza inwest.",0,IF($C146=SUM($AK146:AW146),0,IF(SUM($G146:T146)-SUM($AK146:AW146)&lt;=SUM($G146:T146)*$E146,SUM($G146:T146)-SUM($AK146:AW146),ROUND(SUM($G146:T146)*$E146,2))))))</f>
        <v/>
      </c>
      <c r="AY146" s="167" t="str">
        <f>IF($C146="","",IF(U$132="","",IF(U$132="Faza inwest.",0,IF($C146=SUM($AK146:AX146),0,IF(SUM($G146:U146)-SUM($AK146:AX146)&lt;=SUM($G146:U146)*$E146,SUM($G146:U146)-SUM($AK146:AX146),ROUND(SUM($G146:U146)*$E146,2))))))</f>
        <v/>
      </c>
      <c r="AZ146" s="167" t="str">
        <f>IF($C146="","",IF(V$132="","",IF(V$132="Faza inwest.",0,IF($C146=SUM($AK146:AY146),0,IF(SUM($G146:V146)-SUM($AK146:AY146)&lt;=SUM($G146:V146)*$E146,SUM($G146:V146)-SUM($AK146:AY146),ROUND(SUM($G146:V146)*$E146,2))))))</f>
        <v/>
      </c>
      <c r="BA146" s="167" t="str">
        <f>IF($C146="","",IF(W$132="","",IF(W$132="Faza inwest.",0,IF($C146=SUM($AK146:AZ146),0,IF(SUM($G146:W146)-SUM($AK146:AZ146)&lt;=SUM($G146:W146)*$E146,SUM($G146:W146)-SUM($AK146:AZ146),ROUND(SUM($G146:W146)*$E146,2))))))</f>
        <v/>
      </c>
      <c r="BB146" s="167" t="str">
        <f>IF($C146="","",IF(X$132="","",IF(X$132="Faza inwest.",0,IF($C146=SUM($AK146:BA146),0,IF(SUM($G146:X146)-SUM($AK146:BA146)&lt;=SUM($G146:X146)*$E146,SUM($G146:X146)-SUM($AK146:BA146),ROUND(SUM($G146:X146)*$E146,2))))))</f>
        <v/>
      </c>
      <c r="BC146" s="167" t="str">
        <f>IF($C146="","",IF(Y$132="","",IF(Y$132="Faza inwest.",0,IF($C146=SUM($AK146:BB146),0,IF(SUM($G146:Y146)-SUM($AK146:BB146)&lt;=SUM($G146:Y146)*$E146,SUM($G146:Y146)-SUM($AK146:BB146),ROUND(SUM($G146:Y146)*$E146,2))))))</f>
        <v/>
      </c>
      <c r="BD146" s="167" t="str">
        <f>IF($C146="","",IF(Z$132="","",IF(Z$132="Faza inwest.",0,IF($C146=SUM($AK146:BC146),0,IF(SUM($G146:Z146)-SUM($AK146:BC146)&lt;=SUM($G146:Z146)*$E146,SUM($G146:Z146)-SUM($AK146:BC146),ROUND(SUM($G146:Z146)*$E146,2))))))</f>
        <v/>
      </c>
      <c r="BE146" s="167" t="str">
        <f>IF($C146="","",IF(AA$132="","",IF(AA$132="Faza inwest.",0,IF($C146=SUM($AK146:BD146),0,IF(SUM($G146:AA146)-SUM($AK146:BD146)&lt;=SUM($G146:AA146)*$E146,SUM($G146:AA146)-SUM($AK146:BD146),ROUND(SUM($G146:AA146)*$E146,2))))))</f>
        <v/>
      </c>
      <c r="BF146" s="167" t="str">
        <f>IF($C146="","",IF(AB$132="","",IF(AB$132="Faza inwest.",0,IF($C146=SUM($AK146:BE146),0,IF(SUM($G146:AB146)-SUM($AK146:BE146)&lt;=SUM($G146:AB146)*$E146,SUM($G146:AB146)-SUM($AK146:BE146),ROUND(SUM($G146:AB146)*$E146,2))))))</f>
        <v/>
      </c>
      <c r="BG146" s="167" t="str">
        <f>IF($C146="","",IF(AC$132="","",IF(AC$132="Faza inwest.",0,IF($C146=SUM($AK146:BF146),0,IF(SUM($G146:AC146)-SUM($AK146:BF146)&lt;=SUM($G146:AC146)*$E146,SUM($G146:AC146)-SUM($AK146:BF146),ROUND(SUM($G146:AC146)*$E146,2))))))</f>
        <v/>
      </c>
      <c r="BH146" s="167" t="str">
        <f>IF($C146="","",IF(AD$132="","",IF(AD$132="Faza inwest.",0,IF($C146=SUM($AK146:BG146),0,IF(SUM($G146:AD146)-SUM($AK146:BG146)&lt;=SUM($G146:AD146)*$E146,SUM($G146:AD146)-SUM($AK146:BG146),ROUND(SUM($G146:AD146)*$E146,2))))))</f>
        <v/>
      </c>
      <c r="BI146" s="167" t="str">
        <f>IF($C146="","",IF(AE$132="","",IF(AE$132="Faza inwest.",0,IF($C146=SUM($AK146:BH146),0,IF(SUM($G146:AE146)-SUM($AK146:BH146)&lt;=SUM($G146:AE146)*$E146,SUM($G146:AE146)-SUM($AK146:BH146),ROUND(SUM($G146:AE146)*$E146,2))))))</f>
        <v/>
      </c>
      <c r="BJ146" s="167" t="str">
        <f>IF($C146="","",IF(AF$132="","",IF(AF$132="Faza inwest.",0,IF($C146=SUM($AK146:BI146),0,IF(SUM($G146:AF146)-SUM($AK146:BI146)&lt;=SUM($G146:AF146)*$E146,SUM($G146:AF146)-SUM($AK146:BI146),ROUND(SUM($G146:AF146)*$E146,2))))))</f>
        <v/>
      </c>
      <c r="BK146" s="167" t="str">
        <f>IF($C146="","",IF(AG$132="","",IF(AG$132="Faza inwest.",0,IF($C146=SUM($AK146:BJ146),0,IF(SUM($G146:AG146)-SUM($AK146:BJ146)&lt;=SUM($G146:AG146)*$E146,SUM($G146:AG146)-SUM($AK146:BJ146),ROUND(SUM($G146:AG146)*$E146,2))))))</f>
        <v/>
      </c>
      <c r="BL146" s="167" t="str">
        <f>IF($C146="","",IF(AH$132="","",IF(AH$132="Faza inwest.",0,IF($C146=SUM($AK146:BK146),0,IF(SUM($G146:AH146)-SUM($AK146:BK146)&lt;=SUM($G146:AH146)*$E146,SUM($G146:AH146)-SUM($AK146:BK146),ROUND(SUM($G146:AH146)*$E146,2))))))</f>
        <v/>
      </c>
      <c r="BM146" s="167" t="str">
        <f>IF($C146="","",IF(AI$132="","",IF(AI$132="Faza inwest.",0,IF($C146=SUM($AK146:BL146),0,IF(SUM($G146:AI146)-SUM($AK146:BL146)&lt;=SUM($G146:AI146)*$E146,SUM($G146:AI146)-SUM($AK146:BL146),ROUND(SUM($G146:AI146)*$E146,2))))))</f>
        <v/>
      </c>
      <c r="BN146" s="167" t="str">
        <f>IF($C146="","",IF(AJ$132="","",IF(AJ$132="Faza inwest.",0,IF($C146=SUM($AK146:BM146),0,IF(SUM($G146:AJ146)-SUM($AK146:BM146)&lt;=SUM($G146:AJ146)*$E146,SUM($G146:AJ146)-SUM($AK146:BM146),ROUND(SUM($G146:AJ146)*$E146,2))))))</f>
        <v/>
      </c>
    </row>
    <row r="147" spans="1:66" s="62" customFormat="1">
      <c r="A147" s="84" t="str">
        <f t="shared" ref="A147" si="60">IF(A97="","",A97)</f>
        <v/>
      </c>
      <c r="B147" s="175" t="str">
        <f t="shared" si="37"/>
        <v/>
      </c>
      <c r="C147" s="176" t="str">
        <f t="shared" si="38"/>
        <v/>
      </c>
      <c r="D147" s="177" t="str">
        <f t="shared" ref="D147:E147" si="61">IF(D97="","",D97)</f>
        <v/>
      </c>
      <c r="E147" s="401" t="str">
        <f t="shared" si="61"/>
        <v/>
      </c>
      <c r="F147" s="178" t="s">
        <v>8</v>
      </c>
      <c r="G147" s="389" t="str">
        <f>IF(Dane!I124="","",Dane!I124)</f>
        <v/>
      </c>
      <c r="H147" s="389" t="str">
        <f>IF(Dane!J124="","",Dane!J124)</f>
        <v/>
      </c>
      <c r="I147" s="389" t="str">
        <f>IF(Dane!K124="","",Dane!K124)</f>
        <v/>
      </c>
      <c r="J147" s="389" t="str">
        <f>IF(Dane!L124="","",Dane!L124)</f>
        <v/>
      </c>
      <c r="K147" s="389" t="str">
        <f>IF(Dane!M124="","",Dane!M124)</f>
        <v/>
      </c>
      <c r="L147" s="389" t="str">
        <f>IF(Dane!N124="","",Dane!N124)</f>
        <v/>
      </c>
      <c r="M147" s="389" t="str">
        <f>IF(Dane!O124="","",Dane!O124)</f>
        <v/>
      </c>
      <c r="N147" s="389" t="str">
        <f>IF(Dane!P124="","",Dane!P124)</f>
        <v/>
      </c>
      <c r="O147" s="389" t="str">
        <f>IF(Dane!Q124="","",Dane!Q124)</f>
        <v/>
      </c>
      <c r="P147" s="389" t="str">
        <f>IF(Dane!R124="","",Dane!R124)</f>
        <v/>
      </c>
      <c r="Q147" s="389" t="str">
        <f>IF(Dane!S124="","",Dane!S124)</f>
        <v/>
      </c>
      <c r="R147" s="389" t="str">
        <f>IF(Dane!T124="","",Dane!T124)</f>
        <v/>
      </c>
      <c r="S147" s="389" t="str">
        <f>IF(Dane!U124="","",Dane!U124)</f>
        <v/>
      </c>
      <c r="T147" s="389" t="str">
        <f>IF(Dane!V124="","",Dane!V124)</f>
        <v/>
      </c>
      <c r="U147" s="389" t="str">
        <f>IF(Dane!W124="","",Dane!W124)</f>
        <v/>
      </c>
      <c r="V147" s="389" t="str">
        <f>IF(Dane!X124="","",Dane!X124)</f>
        <v/>
      </c>
      <c r="W147" s="389" t="str">
        <f>IF(Dane!Y124="","",Dane!Y124)</f>
        <v/>
      </c>
      <c r="X147" s="389" t="str">
        <f>IF(Dane!Z124="","",Dane!Z124)</f>
        <v/>
      </c>
      <c r="Y147" s="389" t="str">
        <f>IF(Dane!AA124="","",Dane!AA124)</f>
        <v/>
      </c>
      <c r="Z147" s="389" t="str">
        <f>IF(Dane!AB124="","",Dane!AB124)</f>
        <v/>
      </c>
      <c r="AA147" s="389" t="str">
        <f>IF(Dane!AC124="","",Dane!AC124)</f>
        <v/>
      </c>
      <c r="AB147" s="389" t="str">
        <f>IF(Dane!AD124="","",Dane!AD124)</f>
        <v/>
      </c>
      <c r="AC147" s="389" t="str">
        <f>IF(Dane!AE124="","",Dane!AE124)</f>
        <v/>
      </c>
      <c r="AD147" s="389" t="str">
        <f>IF(Dane!AF124="","",Dane!AF124)</f>
        <v/>
      </c>
      <c r="AE147" s="389" t="str">
        <f>IF(Dane!AG124="","",Dane!AG124)</f>
        <v/>
      </c>
      <c r="AF147" s="389" t="str">
        <f>IF(Dane!AH124="","",Dane!AH124)</f>
        <v/>
      </c>
      <c r="AG147" s="389" t="str">
        <f>IF(Dane!AI124="","",Dane!AI124)</f>
        <v/>
      </c>
      <c r="AH147" s="389" t="str">
        <f>IF(Dane!AJ124="","",Dane!AJ124)</f>
        <v/>
      </c>
      <c r="AI147" s="389" t="str">
        <f>IF(Dane!AK124="","",Dane!AK124)</f>
        <v/>
      </c>
      <c r="AJ147" s="389" t="str">
        <f>IF(Dane!AL124="","",Dane!AL124)</f>
        <v/>
      </c>
      <c r="AK147" s="167" t="str">
        <f>IF($C147="","",IF(H$83="","",IF(G$83="Faza inwest.",0,ROUND(SUM($G147:G147)*$E147,2))))</f>
        <v/>
      </c>
      <c r="AL147" s="167" t="str">
        <f>IF($C147="","",IF(H$132="","",IF(H$132="Faza inwest.",0,IF($C147=SUM($AK147:AK147),0,IF(SUM($G147:H147)-SUM($AK147:AK147)&lt;=SUM($G147:H147)*$E147,SUM($G147:H147)-SUM($AK147:AK147),ROUND(SUM($G147:H147)*$E147,2))))))</f>
        <v/>
      </c>
      <c r="AM147" s="167" t="str">
        <f>IF($C147="","",IF(I$132="","",IF(I$132="Faza inwest.",0,IF($C147=SUM($AK147:AL147),0,IF(SUM($G147:I147)-SUM($AK147:AL147)&lt;=SUM($G147:I147)*$E147,SUM($G147:I147)-SUM($AK147:AL147),ROUND(SUM($G147:I147)*$E147,2))))))</f>
        <v/>
      </c>
      <c r="AN147" s="167" t="str">
        <f>IF($C147="","",IF(J$132="","",IF(J$132="Faza inwest.",0,IF($C147=SUM($AK147:AM147),0,IF(SUM($G147:J147)-SUM($AK147:AM147)&lt;=SUM($G147:J147)*$E147,SUM($G147:J147)-SUM($AK147:AM147),ROUND(SUM($G147:J147)*$E147,2))))))</f>
        <v/>
      </c>
      <c r="AO147" s="167" t="str">
        <f>IF($C147="","",IF(K$132="","",IF(K$132="Faza inwest.",0,IF($C147=SUM($AK147:AN147),0,IF(SUM($G147:K147)-SUM($AK147:AN147)&lt;=SUM($G147:K147)*$E147,SUM($G147:K147)-SUM($AK147:AN147),ROUND(SUM($G147:K147)*$E147,2))))))</f>
        <v/>
      </c>
      <c r="AP147" s="167" t="str">
        <f>IF($C147="","",IF(L$132="","",IF(L$132="Faza inwest.",0,IF($C147=SUM($AK147:AO147),0,IF(SUM($G147:L147)-SUM($AK147:AO147)&lt;=SUM($G147:L147)*$E147,SUM($G147:L147)-SUM($AK147:AO147),ROUND(SUM($G147:L147)*$E147,2))))))</f>
        <v/>
      </c>
      <c r="AQ147" s="167" t="str">
        <f>IF($C147="","",IF(M$132="","",IF(M$132="Faza inwest.",0,IF($C147=SUM($AK147:AP147),0,IF(SUM($G147:M147)-SUM($AK147:AP147)&lt;=SUM($G147:M147)*$E147,SUM($G147:M147)-SUM($AK147:AP147),ROUND(SUM($G147:M147)*$E147,2))))))</f>
        <v/>
      </c>
      <c r="AR147" s="167" t="str">
        <f>IF($C147="","",IF(N$132="","",IF(N$132="Faza inwest.",0,IF($C147=SUM($AK147:AQ147),0,IF(SUM($G147:N147)-SUM($AK147:AQ147)&lt;=SUM($G147:N147)*$E147,SUM($G147:N147)-SUM($AK147:AQ147),ROUND(SUM($G147:N147)*$E147,2))))))</f>
        <v/>
      </c>
      <c r="AS147" s="167" t="str">
        <f>IF($C147="","",IF(O$132="","",IF(O$132="Faza inwest.",0,IF($C147=SUM($AK147:AR147),0,IF(SUM($G147:O147)-SUM($AK147:AR147)&lt;=SUM($G147:O147)*$E147,SUM($G147:O147)-SUM($AK147:AR147),ROUND(SUM($G147:O147)*$E147,2))))))</f>
        <v/>
      </c>
      <c r="AT147" s="167" t="str">
        <f>IF($C147="","",IF(P$132="","",IF(P$132="Faza inwest.",0,IF($C147=SUM($AK147:AS147),0,IF(SUM($G147:P147)-SUM($AK147:AS147)&lt;=SUM($G147:P147)*$E147,SUM($G147:P147)-SUM($AK147:AS147),ROUND(SUM($G147:P147)*$E147,2))))))</f>
        <v/>
      </c>
      <c r="AU147" s="167" t="str">
        <f>IF($C147="","",IF(Q$132="","",IF(Q$132="Faza inwest.",0,IF($C147=SUM($AK147:AT147),0,IF(SUM($G147:Q147)-SUM($AK147:AT147)&lt;=SUM($G147:Q147)*$E147,SUM($G147:Q147)-SUM($AK147:AT147),ROUND(SUM($G147:Q147)*$E147,2))))))</f>
        <v/>
      </c>
      <c r="AV147" s="167" t="str">
        <f>IF($C147="","",IF(R$132="","",IF(R$132="Faza inwest.",0,IF($C147=SUM($AK147:AU147),0,IF(SUM($G147:R147)-SUM($AK147:AU147)&lt;=SUM($G147:R147)*$E147,SUM($G147:R147)-SUM($AK147:AU147),ROUND(SUM($G147:R147)*$E147,2))))))</f>
        <v/>
      </c>
      <c r="AW147" s="167" t="str">
        <f>IF($C147="","",IF(S$132="","",IF(S$132="Faza inwest.",0,IF($C147=SUM($AK147:AV147),0,IF(SUM($G147:S147)-SUM($AK147:AV147)&lt;=SUM($G147:S147)*$E147,SUM($G147:S147)-SUM($AK147:AV147),ROUND(SUM($G147:S147)*$E147,2))))))</f>
        <v/>
      </c>
      <c r="AX147" s="167" t="str">
        <f>IF($C147="","",IF(T$132="","",IF(T$132="Faza inwest.",0,IF($C147=SUM($AK147:AW147),0,IF(SUM($G147:T147)-SUM($AK147:AW147)&lt;=SUM($G147:T147)*$E147,SUM($G147:T147)-SUM($AK147:AW147),ROUND(SUM($G147:T147)*$E147,2))))))</f>
        <v/>
      </c>
      <c r="AY147" s="167" t="str">
        <f>IF($C147="","",IF(U$132="","",IF(U$132="Faza inwest.",0,IF($C147=SUM($AK147:AX147),0,IF(SUM($G147:U147)-SUM($AK147:AX147)&lt;=SUM($G147:U147)*$E147,SUM($G147:U147)-SUM($AK147:AX147),ROUND(SUM($G147:U147)*$E147,2))))))</f>
        <v/>
      </c>
      <c r="AZ147" s="167" t="str">
        <f>IF($C147="","",IF(V$132="","",IF(V$132="Faza inwest.",0,IF($C147=SUM($AK147:AY147),0,IF(SUM($G147:V147)-SUM($AK147:AY147)&lt;=SUM($G147:V147)*$E147,SUM($G147:V147)-SUM($AK147:AY147),ROUND(SUM($G147:V147)*$E147,2))))))</f>
        <v/>
      </c>
      <c r="BA147" s="167" t="str">
        <f>IF($C147="","",IF(W$132="","",IF(W$132="Faza inwest.",0,IF($C147=SUM($AK147:AZ147),0,IF(SUM($G147:W147)-SUM($AK147:AZ147)&lt;=SUM($G147:W147)*$E147,SUM($G147:W147)-SUM($AK147:AZ147),ROUND(SUM($G147:W147)*$E147,2))))))</f>
        <v/>
      </c>
      <c r="BB147" s="167" t="str">
        <f>IF($C147="","",IF(X$132="","",IF(X$132="Faza inwest.",0,IF($C147=SUM($AK147:BA147),0,IF(SUM($G147:X147)-SUM($AK147:BA147)&lt;=SUM($G147:X147)*$E147,SUM($G147:X147)-SUM($AK147:BA147),ROUND(SUM($G147:X147)*$E147,2))))))</f>
        <v/>
      </c>
      <c r="BC147" s="167" t="str">
        <f>IF($C147="","",IF(Y$132="","",IF(Y$132="Faza inwest.",0,IF($C147=SUM($AK147:BB147),0,IF(SUM($G147:Y147)-SUM($AK147:BB147)&lt;=SUM($G147:Y147)*$E147,SUM($G147:Y147)-SUM($AK147:BB147),ROUND(SUM($G147:Y147)*$E147,2))))))</f>
        <v/>
      </c>
      <c r="BD147" s="167" t="str">
        <f>IF($C147="","",IF(Z$132="","",IF(Z$132="Faza inwest.",0,IF($C147=SUM($AK147:BC147),0,IF(SUM($G147:Z147)-SUM($AK147:BC147)&lt;=SUM($G147:Z147)*$E147,SUM($G147:Z147)-SUM($AK147:BC147),ROUND(SUM($G147:Z147)*$E147,2))))))</f>
        <v/>
      </c>
      <c r="BE147" s="167" t="str">
        <f>IF($C147="","",IF(AA$132="","",IF(AA$132="Faza inwest.",0,IF($C147=SUM($AK147:BD147),0,IF(SUM($G147:AA147)-SUM($AK147:BD147)&lt;=SUM($G147:AA147)*$E147,SUM($G147:AA147)-SUM($AK147:BD147),ROUND(SUM($G147:AA147)*$E147,2))))))</f>
        <v/>
      </c>
      <c r="BF147" s="167" t="str">
        <f>IF($C147="","",IF(AB$132="","",IF(AB$132="Faza inwest.",0,IF($C147=SUM($AK147:BE147),0,IF(SUM($G147:AB147)-SUM($AK147:BE147)&lt;=SUM($G147:AB147)*$E147,SUM($G147:AB147)-SUM($AK147:BE147),ROUND(SUM($G147:AB147)*$E147,2))))))</f>
        <v/>
      </c>
      <c r="BG147" s="167" t="str">
        <f>IF($C147="","",IF(AC$132="","",IF(AC$132="Faza inwest.",0,IF($C147=SUM($AK147:BF147),0,IF(SUM($G147:AC147)-SUM($AK147:BF147)&lt;=SUM($G147:AC147)*$E147,SUM($G147:AC147)-SUM($AK147:BF147),ROUND(SUM($G147:AC147)*$E147,2))))))</f>
        <v/>
      </c>
      <c r="BH147" s="167" t="str">
        <f>IF($C147="","",IF(AD$132="","",IF(AD$132="Faza inwest.",0,IF($C147=SUM($AK147:BG147),0,IF(SUM($G147:AD147)-SUM($AK147:BG147)&lt;=SUM($G147:AD147)*$E147,SUM($G147:AD147)-SUM($AK147:BG147),ROUND(SUM($G147:AD147)*$E147,2))))))</f>
        <v/>
      </c>
      <c r="BI147" s="167" t="str">
        <f>IF($C147="","",IF(AE$132="","",IF(AE$132="Faza inwest.",0,IF($C147=SUM($AK147:BH147),0,IF(SUM($G147:AE147)-SUM($AK147:BH147)&lt;=SUM($G147:AE147)*$E147,SUM($G147:AE147)-SUM($AK147:BH147),ROUND(SUM($G147:AE147)*$E147,2))))))</f>
        <v/>
      </c>
      <c r="BJ147" s="167" t="str">
        <f>IF($C147="","",IF(AF$132="","",IF(AF$132="Faza inwest.",0,IF($C147=SUM($AK147:BI147),0,IF(SUM($G147:AF147)-SUM($AK147:BI147)&lt;=SUM($G147:AF147)*$E147,SUM($G147:AF147)-SUM($AK147:BI147),ROUND(SUM($G147:AF147)*$E147,2))))))</f>
        <v/>
      </c>
      <c r="BK147" s="167" t="str">
        <f>IF($C147="","",IF(AG$132="","",IF(AG$132="Faza inwest.",0,IF($C147=SUM($AK147:BJ147),0,IF(SUM($G147:AG147)-SUM($AK147:BJ147)&lt;=SUM($G147:AG147)*$E147,SUM($G147:AG147)-SUM($AK147:BJ147),ROUND(SUM($G147:AG147)*$E147,2))))))</f>
        <v/>
      </c>
      <c r="BL147" s="167" t="str">
        <f>IF($C147="","",IF(AH$132="","",IF(AH$132="Faza inwest.",0,IF($C147=SUM($AK147:BK147),0,IF(SUM($G147:AH147)-SUM($AK147:BK147)&lt;=SUM($G147:AH147)*$E147,SUM($G147:AH147)-SUM($AK147:BK147),ROUND(SUM($G147:AH147)*$E147,2))))))</f>
        <v/>
      </c>
      <c r="BM147" s="167" t="str">
        <f>IF($C147="","",IF(AI$132="","",IF(AI$132="Faza inwest.",0,IF($C147=SUM($AK147:BL147),0,IF(SUM($G147:AI147)-SUM($AK147:BL147)&lt;=SUM($G147:AI147)*$E147,SUM($G147:AI147)-SUM($AK147:BL147),ROUND(SUM($G147:AI147)*$E147,2))))))</f>
        <v/>
      </c>
      <c r="BN147" s="167" t="str">
        <f>IF($C147="","",IF(AJ$132="","",IF(AJ$132="Faza inwest.",0,IF($C147=SUM($AK147:BM147),0,IF(SUM($G147:AJ147)-SUM($AK147:BM147)&lt;=SUM($G147:AJ147)*$E147,SUM($G147:AJ147)-SUM($AK147:BM147),ROUND(SUM($G147:AJ147)*$E147,2))))))</f>
        <v/>
      </c>
    </row>
    <row r="148" spans="1:66" s="62" customFormat="1">
      <c r="A148" s="84" t="str">
        <f t="shared" ref="A148" si="62">IF(A98="","",A98)</f>
        <v/>
      </c>
      <c r="B148" s="175" t="str">
        <f t="shared" si="37"/>
        <v/>
      </c>
      <c r="C148" s="176" t="str">
        <f t="shared" si="38"/>
        <v/>
      </c>
      <c r="D148" s="177" t="str">
        <f t="shared" ref="D148:E148" si="63">IF(D98="","",D98)</f>
        <v/>
      </c>
      <c r="E148" s="401" t="str">
        <f t="shared" si="63"/>
        <v/>
      </c>
      <c r="F148" s="178" t="s">
        <v>8</v>
      </c>
      <c r="G148" s="389" t="str">
        <f>IF(Dane!I125="","",Dane!I125)</f>
        <v/>
      </c>
      <c r="H148" s="389" t="str">
        <f>IF(Dane!J125="","",Dane!J125)</f>
        <v/>
      </c>
      <c r="I148" s="389" t="str">
        <f>IF(Dane!K125="","",Dane!K125)</f>
        <v/>
      </c>
      <c r="J148" s="389" t="str">
        <f>IF(Dane!L125="","",Dane!L125)</f>
        <v/>
      </c>
      <c r="K148" s="389" t="str">
        <f>IF(Dane!M125="","",Dane!M125)</f>
        <v/>
      </c>
      <c r="L148" s="389" t="str">
        <f>IF(Dane!N125="","",Dane!N125)</f>
        <v/>
      </c>
      <c r="M148" s="389" t="str">
        <f>IF(Dane!O125="","",Dane!O125)</f>
        <v/>
      </c>
      <c r="N148" s="389" t="str">
        <f>IF(Dane!P125="","",Dane!P125)</f>
        <v/>
      </c>
      <c r="O148" s="389" t="str">
        <f>IF(Dane!Q125="","",Dane!Q125)</f>
        <v/>
      </c>
      <c r="P148" s="389" t="str">
        <f>IF(Dane!R125="","",Dane!R125)</f>
        <v/>
      </c>
      <c r="Q148" s="389" t="str">
        <f>IF(Dane!S125="","",Dane!S125)</f>
        <v/>
      </c>
      <c r="R148" s="389" t="str">
        <f>IF(Dane!T125="","",Dane!T125)</f>
        <v/>
      </c>
      <c r="S148" s="389" t="str">
        <f>IF(Dane!U125="","",Dane!U125)</f>
        <v/>
      </c>
      <c r="T148" s="389" t="str">
        <f>IF(Dane!V125="","",Dane!V125)</f>
        <v/>
      </c>
      <c r="U148" s="389" t="str">
        <f>IF(Dane!W125="","",Dane!W125)</f>
        <v/>
      </c>
      <c r="V148" s="389" t="str">
        <f>IF(Dane!X125="","",Dane!X125)</f>
        <v/>
      </c>
      <c r="W148" s="389" t="str">
        <f>IF(Dane!Y125="","",Dane!Y125)</f>
        <v/>
      </c>
      <c r="X148" s="389" t="str">
        <f>IF(Dane!Z125="","",Dane!Z125)</f>
        <v/>
      </c>
      <c r="Y148" s="389" t="str">
        <f>IF(Dane!AA125="","",Dane!AA125)</f>
        <v/>
      </c>
      <c r="Z148" s="389" t="str">
        <f>IF(Dane!AB125="","",Dane!AB125)</f>
        <v/>
      </c>
      <c r="AA148" s="389" t="str">
        <f>IF(Dane!AC125="","",Dane!AC125)</f>
        <v/>
      </c>
      <c r="AB148" s="389" t="str">
        <f>IF(Dane!AD125="","",Dane!AD125)</f>
        <v/>
      </c>
      <c r="AC148" s="389" t="str">
        <f>IF(Dane!AE125="","",Dane!AE125)</f>
        <v/>
      </c>
      <c r="AD148" s="389" t="str">
        <f>IF(Dane!AF125="","",Dane!AF125)</f>
        <v/>
      </c>
      <c r="AE148" s="389" t="str">
        <f>IF(Dane!AG125="","",Dane!AG125)</f>
        <v/>
      </c>
      <c r="AF148" s="389" t="str">
        <f>IF(Dane!AH125="","",Dane!AH125)</f>
        <v/>
      </c>
      <c r="AG148" s="389" t="str">
        <f>IF(Dane!AI125="","",Dane!AI125)</f>
        <v/>
      </c>
      <c r="AH148" s="389" t="str">
        <f>IF(Dane!AJ125="","",Dane!AJ125)</f>
        <v/>
      </c>
      <c r="AI148" s="389" t="str">
        <f>IF(Dane!AK125="","",Dane!AK125)</f>
        <v/>
      </c>
      <c r="AJ148" s="389" t="str">
        <f>IF(Dane!AL125="","",Dane!AL125)</f>
        <v/>
      </c>
      <c r="AK148" s="167" t="str">
        <f>IF($C148="","",IF(H$83="","",IF(G$83="Faza inwest.",0,ROUND(SUM($G148:G148)*$E148,2))))</f>
        <v/>
      </c>
      <c r="AL148" s="167" t="str">
        <f>IF($C148="","",IF(H$132="","",IF(H$132="Faza inwest.",0,IF($C148=SUM($AK148:AK148),0,IF(SUM($G148:H148)-SUM($AK148:AK148)&lt;=SUM($G148:H148)*$E148,SUM($G148:H148)-SUM($AK148:AK148),ROUND(SUM($G148:H148)*$E148,2))))))</f>
        <v/>
      </c>
      <c r="AM148" s="167" t="str">
        <f>IF($C148="","",IF(I$132="","",IF(I$132="Faza inwest.",0,IF($C148=SUM($AK148:AL148),0,IF(SUM($G148:I148)-SUM($AK148:AL148)&lt;=SUM($G148:I148)*$E148,SUM($G148:I148)-SUM($AK148:AL148),ROUND(SUM($G148:I148)*$E148,2))))))</f>
        <v/>
      </c>
      <c r="AN148" s="167" t="str">
        <f>IF($C148="","",IF(J$132="","",IF(J$132="Faza inwest.",0,IF($C148=SUM($AK148:AM148),0,IF(SUM($G148:J148)-SUM($AK148:AM148)&lt;=SUM($G148:J148)*$E148,SUM($G148:J148)-SUM($AK148:AM148),ROUND(SUM($G148:J148)*$E148,2))))))</f>
        <v/>
      </c>
      <c r="AO148" s="167" t="str">
        <f>IF($C148="","",IF(K$132="","",IF(K$132="Faza inwest.",0,IF($C148=SUM($AK148:AN148),0,IF(SUM($G148:K148)-SUM($AK148:AN148)&lt;=SUM($G148:K148)*$E148,SUM($G148:K148)-SUM($AK148:AN148),ROUND(SUM($G148:K148)*$E148,2))))))</f>
        <v/>
      </c>
      <c r="AP148" s="167" t="str">
        <f>IF($C148="","",IF(L$132="","",IF(L$132="Faza inwest.",0,IF($C148=SUM($AK148:AO148),0,IF(SUM($G148:L148)-SUM($AK148:AO148)&lt;=SUM($G148:L148)*$E148,SUM($G148:L148)-SUM($AK148:AO148),ROUND(SUM($G148:L148)*$E148,2))))))</f>
        <v/>
      </c>
      <c r="AQ148" s="167" t="str">
        <f>IF($C148="","",IF(M$132="","",IF(M$132="Faza inwest.",0,IF($C148=SUM($AK148:AP148),0,IF(SUM($G148:M148)-SUM($AK148:AP148)&lt;=SUM($G148:M148)*$E148,SUM($G148:M148)-SUM($AK148:AP148),ROUND(SUM($G148:M148)*$E148,2))))))</f>
        <v/>
      </c>
      <c r="AR148" s="167" t="str">
        <f>IF($C148="","",IF(N$132="","",IF(N$132="Faza inwest.",0,IF($C148=SUM($AK148:AQ148),0,IF(SUM($G148:N148)-SUM($AK148:AQ148)&lt;=SUM($G148:N148)*$E148,SUM($G148:N148)-SUM($AK148:AQ148),ROUND(SUM($G148:N148)*$E148,2))))))</f>
        <v/>
      </c>
      <c r="AS148" s="167" t="str">
        <f>IF($C148="","",IF(O$132="","",IF(O$132="Faza inwest.",0,IF($C148=SUM($AK148:AR148),0,IF(SUM($G148:O148)-SUM($AK148:AR148)&lt;=SUM($G148:O148)*$E148,SUM($G148:O148)-SUM($AK148:AR148),ROUND(SUM($G148:O148)*$E148,2))))))</f>
        <v/>
      </c>
      <c r="AT148" s="167" t="str">
        <f>IF($C148="","",IF(P$132="","",IF(P$132="Faza inwest.",0,IF($C148=SUM($AK148:AS148),0,IF(SUM($G148:P148)-SUM($AK148:AS148)&lt;=SUM($G148:P148)*$E148,SUM($G148:P148)-SUM($AK148:AS148),ROUND(SUM($G148:P148)*$E148,2))))))</f>
        <v/>
      </c>
      <c r="AU148" s="167" t="str">
        <f>IF($C148="","",IF(Q$132="","",IF(Q$132="Faza inwest.",0,IF($C148=SUM($AK148:AT148),0,IF(SUM($G148:Q148)-SUM($AK148:AT148)&lt;=SUM($G148:Q148)*$E148,SUM($G148:Q148)-SUM($AK148:AT148),ROUND(SUM($G148:Q148)*$E148,2))))))</f>
        <v/>
      </c>
      <c r="AV148" s="167" t="str">
        <f>IF($C148="","",IF(R$132="","",IF(R$132="Faza inwest.",0,IF($C148=SUM($AK148:AU148),0,IF(SUM($G148:R148)-SUM($AK148:AU148)&lt;=SUM($G148:R148)*$E148,SUM($G148:R148)-SUM($AK148:AU148),ROUND(SUM($G148:R148)*$E148,2))))))</f>
        <v/>
      </c>
      <c r="AW148" s="167" t="str">
        <f>IF($C148="","",IF(S$132="","",IF(S$132="Faza inwest.",0,IF($C148=SUM($AK148:AV148),0,IF(SUM($G148:S148)-SUM($AK148:AV148)&lt;=SUM($G148:S148)*$E148,SUM($G148:S148)-SUM($AK148:AV148),ROUND(SUM($G148:S148)*$E148,2))))))</f>
        <v/>
      </c>
      <c r="AX148" s="167" t="str">
        <f>IF($C148="","",IF(T$132="","",IF(T$132="Faza inwest.",0,IF($C148=SUM($AK148:AW148),0,IF(SUM($G148:T148)-SUM($AK148:AW148)&lt;=SUM($G148:T148)*$E148,SUM($G148:T148)-SUM($AK148:AW148),ROUND(SUM($G148:T148)*$E148,2))))))</f>
        <v/>
      </c>
      <c r="AY148" s="167" t="str">
        <f>IF($C148="","",IF(U$132="","",IF(U$132="Faza inwest.",0,IF($C148=SUM($AK148:AX148),0,IF(SUM($G148:U148)-SUM($AK148:AX148)&lt;=SUM($G148:U148)*$E148,SUM($G148:U148)-SUM($AK148:AX148),ROUND(SUM($G148:U148)*$E148,2))))))</f>
        <v/>
      </c>
      <c r="AZ148" s="167" t="str">
        <f>IF($C148="","",IF(V$132="","",IF(V$132="Faza inwest.",0,IF($C148=SUM($AK148:AY148),0,IF(SUM($G148:V148)-SUM($AK148:AY148)&lt;=SUM($G148:V148)*$E148,SUM($G148:V148)-SUM($AK148:AY148),ROUND(SUM($G148:V148)*$E148,2))))))</f>
        <v/>
      </c>
      <c r="BA148" s="167" t="str">
        <f>IF($C148="","",IF(W$132="","",IF(W$132="Faza inwest.",0,IF($C148=SUM($AK148:AZ148),0,IF(SUM($G148:W148)-SUM($AK148:AZ148)&lt;=SUM($G148:W148)*$E148,SUM($G148:W148)-SUM($AK148:AZ148),ROUND(SUM($G148:W148)*$E148,2))))))</f>
        <v/>
      </c>
      <c r="BB148" s="167" t="str">
        <f>IF($C148="","",IF(X$132="","",IF(X$132="Faza inwest.",0,IF($C148=SUM($AK148:BA148),0,IF(SUM($G148:X148)-SUM($AK148:BA148)&lt;=SUM($G148:X148)*$E148,SUM($G148:X148)-SUM($AK148:BA148),ROUND(SUM($G148:X148)*$E148,2))))))</f>
        <v/>
      </c>
      <c r="BC148" s="167" t="str">
        <f>IF($C148="","",IF(Y$132="","",IF(Y$132="Faza inwest.",0,IF($C148=SUM($AK148:BB148),0,IF(SUM($G148:Y148)-SUM($AK148:BB148)&lt;=SUM($G148:Y148)*$E148,SUM($G148:Y148)-SUM($AK148:BB148),ROUND(SUM($G148:Y148)*$E148,2))))))</f>
        <v/>
      </c>
      <c r="BD148" s="167" t="str">
        <f>IF($C148="","",IF(Z$132="","",IF(Z$132="Faza inwest.",0,IF($C148=SUM($AK148:BC148),0,IF(SUM($G148:Z148)-SUM($AK148:BC148)&lt;=SUM($G148:Z148)*$E148,SUM($G148:Z148)-SUM($AK148:BC148),ROUND(SUM($G148:Z148)*$E148,2))))))</f>
        <v/>
      </c>
      <c r="BE148" s="167" t="str">
        <f>IF($C148="","",IF(AA$132="","",IF(AA$132="Faza inwest.",0,IF($C148=SUM($AK148:BD148),0,IF(SUM($G148:AA148)-SUM($AK148:BD148)&lt;=SUM($G148:AA148)*$E148,SUM($G148:AA148)-SUM($AK148:BD148),ROUND(SUM($G148:AA148)*$E148,2))))))</f>
        <v/>
      </c>
      <c r="BF148" s="167" t="str">
        <f>IF($C148="","",IF(AB$132="","",IF(AB$132="Faza inwest.",0,IF($C148=SUM($AK148:BE148),0,IF(SUM($G148:AB148)-SUM($AK148:BE148)&lt;=SUM($G148:AB148)*$E148,SUM($G148:AB148)-SUM($AK148:BE148),ROUND(SUM($G148:AB148)*$E148,2))))))</f>
        <v/>
      </c>
      <c r="BG148" s="167" t="str">
        <f>IF($C148="","",IF(AC$132="","",IF(AC$132="Faza inwest.",0,IF($C148=SUM($AK148:BF148),0,IF(SUM($G148:AC148)-SUM($AK148:BF148)&lt;=SUM($G148:AC148)*$E148,SUM($G148:AC148)-SUM($AK148:BF148),ROUND(SUM($G148:AC148)*$E148,2))))))</f>
        <v/>
      </c>
      <c r="BH148" s="167" t="str">
        <f>IF($C148="","",IF(AD$132="","",IF(AD$132="Faza inwest.",0,IF($C148=SUM($AK148:BG148),0,IF(SUM($G148:AD148)-SUM($AK148:BG148)&lt;=SUM($G148:AD148)*$E148,SUM($G148:AD148)-SUM($AK148:BG148),ROUND(SUM($G148:AD148)*$E148,2))))))</f>
        <v/>
      </c>
      <c r="BI148" s="167" t="str">
        <f>IF($C148="","",IF(AE$132="","",IF(AE$132="Faza inwest.",0,IF($C148=SUM($AK148:BH148),0,IF(SUM($G148:AE148)-SUM($AK148:BH148)&lt;=SUM($G148:AE148)*$E148,SUM($G148:AE148)-SUM($AK148:BH148),ROUND(SUM($G148:AE148)*$E148,2))))))</f>
        <v/>
      </c>
      <c r="BJ148" s="167" t="str">
        <f>IF($C148="","",IF(AF$132="","",IF(AF$132="Faza inwest.",0,IF($C148=SUM($AK148:BI148),0,IF(SUM($G148:AF148)-SUM($AK148:BI148)&lt;=SUM($G148:AF148)*$E148,SUM($G148:AF148)-SUM($AK148:BI148),ROUND(SUM($G148:AF148)*$E148,2))))))</f>
        <v/>
      </c>
      <c r="BK148" s="167" t="str">
        <f>IF($C148="","",IF(AG$132="","",IF(AG$132="Faza inwest.",0,IF($C148=SUM($AK148:BJ148),0,IF(SUM($G148:AG148)-SUM($AK148:BJ148)&lt;=SUM($G148:AG148)*$E148,SUM($G148:AG148)-SUM($AK148:BJ148),ROUND(SUM($G148:AG148)*$E148,2))))))</f>
        <v/>
      </c>
      <c r="BL148" s="167" t="str">
        <f>IF($C148="","",IF(AH$132="","",IF(AH$132="Faza inwest.",0,IF($C148=SUM($AK148:BK148),0,IF(SUM($G148:AH148)-SUM($AK148:BK148)&lt;=SUM($G148:AH148)*$E148,SUM($G148:AH148)-SUM($AK148:BK148),ROUND(SUM($G148:AH148)*$E148,2))))))</f>
        <v/>
      </c>
      <c r="BM148" s="167" t="str">
        <f>IF($C148="","",IF(AI$132="","",IF(AI$132="Faza inwest.",0,IF($C148=SUM($AK148:BL148),0,IF(SUM($G148:AI148)-SUM($AK148:BL148)&lt;=SUM($G148:AI148)*$E148,SUM($G148:AI148)-SUM($AK148:BL148),ROUND(SUM($G148:AI148)*$E148,2))))))</f>
        <v/>
      </c>
      <c r="BN148" s="167" t="str">
        <f>IF($C148="","",IF(AJ$132="","",IF(AJ$132="Faza inwest.",0,IF($C148=SUM($AK148:BM148),0,IF(SUM($G148:AJ148)-SUM($AK148:BM148)&lt;=SUM($G148:AJ148)*$E148,SUM($G148:AJ148)-SUM($AK148:BM148),ROUND(SUM($G148:AJ148)*$E148,2))))))</f>
        <v/>
      </c>
    </row>
    <row r="149" spans="1:66" s="62" customFormat="1">
      <c r="A149" s="84" t="str">
        <f t="shared" ref="A149" si="64">IF(A99="","",A99)</f>
        <v/>
      </c>
      <c r="B149" s="175" t="str">
        <f t="shared" si="37"/>
        <v/>
      </c>
      <c r="C149" s="176" t="str">
        <f t="shared" si="38"/>
        <v/>
      </c>
      <c r="D149" s="177" t="str">
        <f t="shared" ref="D149:E149" si="65">IF(D99="","",D99)</f>
        <v/>
      </c>
      <c r="E149" s="401" t="str">
        <f t="shared" si="65"/>
        <v/>
      </c>
      <c r="F149" s="178" t="s">
        <v>8</v>
      </c>
      <c r="G149" s="389" t="str">
        <f>IF(Dane!I126="","",Dane!I126)</f>
        <v/>
      </c>
      <c r="H149" s="389" t="str">
        <f>IF(Dane!J126="","",Dane!J126)</f>
        <v/>
      </c>
      <c r="I149" s="389" t="str">
        <f>IF(Dane!K126="","",Dane!K126)</f>
        <v/>
      </c>
      <c r="J149" s="389" t="str">
        <f>IF(Dane!L126="","",Dane!L126)</f>
        <v/>
      </c>
      <c r="K149" s="389" t="str">
        <f>IF(Dane!M126="","",Dane!M126)</f>
        <v/>
      </c>
      <c r="L149" s="389" t="str">
        <f>IF(Dane!N126="","",Dane!N126)</f>
        <v/>
      </c>
      <c r="M149" s="389" t="str">
        <f>IF(Dane!O126="","",Dane!O126)</f>
        <v/>
      </c>
      <c r="N149" s="389" t="str">
        <f>IF(Dane!P126="","",Dane!P126)</f>
        <v/>
      </c>
      <c r="O149" s="389" t="str">
        <f>IF(Dane!Q126="","",Dane!Q126)</f>
        <v/>
      </c>
      <c r="P149" s="389" t="str">
        <f>IF(Dane!R126="","",Dane!R126)</f>
        <v/>
      </c>
      <c r="Q149" s="389" t="str">
        <f>IF(Dane!S126="","",Dane!S126)</f>
        <v/>
      </c>
      <c r="R149" s="389" t="str">
        <f>IF(Dane!T126="","",Dane!T126)</f>
        <v/>
      </c>
      <c r="S149" s="389" t="str">
        <f>IF(Dane!U126="","",Dane!U126)</f>
        <v/>
      </c>
      <c r="T149" s="389" t="str">
        <f>IF(Dane!V126="","",Dane!V126)</f>
        <v/>
      </c>
      <c r="U149" s="389" t="str">
        <f>IF(Dane!W126="","",Dane!W126)</f>
        <v/>
      </c>
      <c r="V149" s="389" t="str">
        <f>IF(Dane!X126="","",Dane!X126)</f>
        <v/>
      </c>
      <c r="W149" s="389" t="str">
        <f>IF(Dane!Y126="","",Dane!Y126)</f>
        <v/>
      </c>
      <c r="X149" s="389" t="str">
        <f>IF(Dane!Z126="","",Dane!Z126)</f>
        <v/>
      </c>
      <c r="Y149" s="389" t="str">
        <f>IF(Dane!AA126="","",Dane!AA126)</f>
        <v/>
      </c>
      <c r="Z149" s="389" t="str">
        <f>IF(Dane!AB126="","",Dane!AB126)</f>
        <v/>
      </c>
      <c r="AA149" s="389" t="str">
        <f>IF(Dane!AC126="","",Dane!AC126)</f>
        <v/>
      </c>
      <c r="AB149" s="389" t="str">
        <f>IF(Dane!AD126="","",Dane!AD126)</f>
        <v/>
      </c>
      <c r="AC149" s="389" t="str">
        <f>IF(Dane!AE126="","",Dane!AE126)</f>
        <v/>
      </c>
      <c r="AD149" s="389" t="str">
        <f>IF(Dane!AF126="","",Dane!AF126)</f>
        <v/>
      </c>
      <c r="AE149" s="389" t="str">
        <f>IF(Dane!AG126="","",Dane!AG126)</f>
        <v/>
      </c>
      <c r="AF149" s="389" t="str">
        <f>IF(Dane!AH126="","",Dane!AH126)</f>
        <v/>
      </c>
      <c r="AG149" s="389" t="str">
        <f>IF(Dane!AI126="","",Dane!AI126)</f>
        <v/>
      </c>
      <c r="AH149" s="389" t="str">
        <f>IF(Dane!AJ126="","",Dane!AJ126)</f>
        <v/>
      </c>
      <c r="AI149" s="389" t="str">
        <f>IF(Dane!AK126="","",Dane!AK126)</f>
        <v/>
      </c>
      <c r="AJ149" s="389" t="str">
        <f>IF(Dane!AL126="","",Dane!AL126)</f>
        <v/>
      </c>
      <c r="AK149" s="167" t="str">
        <f>IF($C149="","",IF(H$83="","",IF(G$83="Faza inwest.",0,ROUND(SUM($G149:G149)*$E149,2))))</f>
        <v/>
      </c>
      <c r="AL149" s="167" t="str">
        <f>IF($C149="","",IF(H$132="","",IF(H$132="Faza inwest.",0,IF($C149=SUM($AK149:AK149),0,IF(SUM($G149:H149)-SUM($AK149:AK149)&lt;=SUM($G149:H149)*$E149,SUM($G149:H149)-SUM($AK149:AK149),ROUND(SUM($G149:H149)*$E149,2))))))</f>
        <v/>
      </c>
      <c r="AM149" s="167" t="str">
        <f>IF($C149="","",IF(I$132="","",IF(I$132="Faza inwest.",0,IF($C149=SUM($AK149:AL149),0,IF(SUM($G149:I149)-SUM($AK149:AL149)&lt;=SUM($G149:I149)*$E149,SUM($G149:I149)-SUM($AK149:AL149),ROUND(SUM($G149:I149)*$E149,2))))))</f>
        <v/>
      </c>
      <c r="AN149" s="167" t="str">
        <f>IF($C149="","",IF(J$132="","",IF(J$132="Faza inwest.",0,IF($C149=SUM($AK149:AM149),0,IF(SUM($G149:J149)-SUM($AK149:AM149)&lt;=SUM($G149:J149)*$E149,SUM($G149:J149)-SUM($AK149:AM149),ROUND(SUM($G149:J149)*$E149,2))))))</f>
        <v/>
      </c>
      <c r="AO149" s="167" t="str">
        <f>IF($C149="","",IF(K$132="","",IF(K$132="Faza inwest.",0,IF($C149=SUM($AK149:AN149),0,IF(SUM($G149:K149)-SUM($AK149:AN149)&lt;=SUM($G149:K149)*$E149,SUM($G149:K149)-SUM($AK149:AN149),ROUND(SUM($G149:K149)*$E149,2))))))</f>
        <v/>
      </c>
      <c r="AP149" s="167" t="str">
        <f>IF($C149="","",IF(L$132="","",IF(L$132="Faza inwest.",0,IF($C149=SUM($AK149:AO149),0,IF(SUM($G149:L149)-SUM($AK149:AO149)&lt;=SUM($G149:L149)*$E149,SUM($G149:L149)-SUM($AK149:AO149),ROUND(SUM($G149:L149)*$E149,2))))))</f>
        <v/>
      </c>
      <c r="AQ149" s="167" t="str">
        <f>IF($C149="","",IF(M$132="","",IF(M$132="Faza inwest.",0,IF($C149=SUM($AK149:AP149),0,IF(SUM($G149:M149)-SUM($AK149:AP149)&lt;=SUM($G149:M149)*$E149,SUM($G149:M149)-SUM($AK149:AP149),ROUND(SUM($G149:M149)*$E149,2))))))</f>
        <v/>
      </c>
      <c r="AR149" s="167" t="str">
        <f>IF($C149="","",IF(N$132="","",IF(N$132="Faza inwest.",0,IF($C149=SUM($AK149:AQ149),0,IF(SUM($G149:N149)-SUM($AK149:AQ149)&lt;=SUM($G149:N149)*$E149,SUM($G149:N149)-SUM($AK149:AQ149),ROUND(SUM($G149:N149)*$E149,2))))))</f>
        <v/>
      </c>
      <c r="AS149" s="167" t="str">
        <f>IF($C149="","",IF(O$132="","",IF(O$132="Faza inwest.",0,IF($C149=SUM($AK149:AR149),0,IF(SUM($G149:O149)-SUM($AK149:AR149)&lt;=SUM($G149:O149)*$E149,SUM($G149:O149)-SUM($AK149:AR149),ROUND(SUM($G149:O149)*$E149,2))))))</f>
        <v/>
      </c>
      <c r="AT149" s="167" t="str">
        <f>IF($C149="","",IF(P$132="","",IF(P$132="Faza inwest.",0,IF($C149=SUM($AK149:AS149),0,IF(SUM($G149:P149)-SUM($AK149:AS149)&lt;=SUM($G149:P149)*$E149,SUM($G149:P149)-SUM($AK149:AS149),ROUND(SUM($G149:P149)*$E149,2))))))</f>
        <v/>
      </c>
      <c r="AU149" s="167" t="str">
        <f>IF($C149="","",IF(Q$132="","",IF(Q$132="Faza inwest.",0,IF($C149=SUM($AK149:AT149),0,IF(SUM($G149:Q149)-SUM($AK149:AT149)&lt;=SUM($G149:Q149)*$E149,SUM($G149:Q149)-SUM($AK149:AT149),ROUND(SUM($G149:Q149)*$E149,2))))))</f>
        <v/>
      </c>
      <c r="AV149" s="167" t="str">
        <f>IF($C149="","",IF(R$132="","",IF(R$132="Faza inwest.",0,IF($C149=SUM($AK149:AU149),0,IF(SUM($G149:R149)-SUM($AK149:AU149)&lt;=SUM($G149:R149)*$E149,SUM($G149:R149)-SUM($AK149:AU149),ROUND(SUM($G149:R149)*$E149,2))))))</f>
        <v/>
      </c>
      <c r="AW149" s="167" t="str">
        <f>IF($C149="","",IF(S$132="","",IF(S$132="Faza inwest.",0,IF($C149=SUM($AK149:AV149),0,IF(SUM($G149:S149)-SUM($AK149:AV149)&lt;=SUM($G149:S149)*$E149,SUM($G149:S149)-SUM($AK149:AV149),ROUND(SUM($G149:S149)*$E149,2))))))</f>
        <v/>
      </c>
      <c r="AX149" s="167" t="str">
        <f>IF($C149="","",IF(T$132="","",IF(T$132="Faza inwest.",0,IF($C149=SUM($AK149:AW149),0,IF(SUM($G149:T149)-SUM($AK149:AW149)&lt;=SUM($G149:T149)*$E149,SUM($G149:T149)-SUM($AK149:AW149),ROUND(SUM($G149:T149)*$E149,2))))))</f>
        <v/>
      </c>
      <c r="AY149" s="167" t="str">
        <f>IF($C149="","",IF(U$132="","",IF(U$132="Faza inwest.",0,IF($C149=SUM($AK149:AX149),0,IF(SUM($G149:U149)-SUM($AK149:AX149)&lt;=SUM($G149:U149)*$E149,SUM($G149:U149)-SUM($AK149:AX149),ROUND(SUM($G149:U149)*$E149,2))))))</f>
        <v/>
      </c>
      <c r="AZ149" s="167" t="str">
        <f>IF($C149="","",IF(V$132="","",IF(V$132="Faza inwest.",0,IF($C149=SUM($AK149:AY149),0,IF(SUM($G149:V149)-SUM($AK149:AY149)&lt;=SUM($G149:V149)*$E149,SUM($G149:V149)-SUM($AK149:AY149),ROUND(SUM($G149:V149)*$E149,2))))))</f>
        <v/>
      </c>
      <c r="BA149" s="167" t="str">
        <f>IF($C149="","",IF(W$132="","",IF(W$132="Faza inwest.",0,IF($C149=SUM($AK149:AZ149),0,IF(SUM($G149:W149)-SUM($AK149:AZ149)&lt;=SUM($G149:W149)*$E149,SUM($G149:W149)-SUM($AK149:AZ149),ROUND(SUM($G149:W149)*$E149,2))))))</f>
        <v/>
      </c>
      <c r="BB149" s="167" t="str">
        <f>IF($C149="","",IF(X$132="","",IF(X$132="Faza inwest.",0,IF($C149=SUM($AK149:BA149),0,IF(SUM($G149:X149)-SUM($AK149:BA149)&lt;=SUM($G149:X149)*$E149,SUM($G149:X149)-SUM($AK149:BA149),ROUND(SUM($G149:X149)*$E149,2))))))</f>
        <v/>
      </c>
      <c r="BC149" s="167" t="str">
        <f>IF($C149="","",IF(Y$132="","",IF(Y$132="Faza inwest.",0,IF($C149=SUM($AK149:BB149),0,IF(SUM($G149:Y149)-SUM($AK149:BB149)&lt;=SUM($G149:Y149)*$E149,SUM($G149:Y149)-SUM($AK149:BB149),ROUND(SUM($G149:Y149)*$E149,2))))))</f>
        <v/>
      </c>
      <c r="BD149" s="167" t="str">
        <f>IF($C149="","",IF(Z$132="","",IF(Z$132="Faza inwest.",0,IF($C149=SUM($AK149:BC149),0,IF(SUM($G149:Z149)-SUM($AK149:BC149)&lt;=SUM($G149:Z149)*$E149,SUM($G149:Z149)-SUM($AK149:BC149),ROUND(SUM($G149:Z149)*$E149,2))))))</f>
        <v/>
      </c>
      <c r="BE149" s="167" t="str">
        <f>IF($C149="","",IF(AA$132="","",IF(AA$132="Faza inwest.",0,IF($C149=SUM($AK149:BD149),0,IF(SUM($G149:AA149)-SUM($AK149:BD149)&lt;=SUM($G149:AA149)*$E149,SUM($G149:AA149)-SUM($AK149:BD149),ROUND(SUM($G149:AA149)*$E149,2))))))</f>
        <v/>
      </c>
      <c r="BF149" s="167" t="str">
        <f>IF($C149="","",IF(AB$132="","",IF(AB$132="Faza inwest.",0,IF($C149=SUM($AK149:BE149),0,IF(SUM($G149:AB149)-SUM($AK149:BE149)&lt;=SUM($G149:AB149)*$E149,SUM($G149:AB149)-SUM($AK149:BE149),ROUND(SUM($G149:AB149)*$E149,2))))))</f>
        <v/>
      </c>
      <c r="BG149" s="167" t="str">
        <f>IF($C149="","",IF(AC$132="","",IF(AC$132="Faza inwest.",0,IF($C149=SUM($AK149:BF149),0,IF(SUM($G149:AC149)-SUM($AK149:BF149)&lt;=SUM($G149:AC149)*$E149,SUM($G149:AC149)-SUM($AK149:BF149),ROUND(SUM($G149:AC149)*$E149,2))))))</f>
        <v/>
      </c>
      <c r="BH149" s="167" t="str">
        <f>IF($C149="","",IF(AD$132="","",IF(AD$132="Faza inwest.",0,IF($C149=SUM($AK149:BG149),0,IF(SUM($G149:AD149)-SUM($AK149:BG149)&lt;=SUM($G149:AD149)*$E149,SUM($G149:AD149)-SUM($AK149:BG149),ROUND(SUM($G149:AD149)*$E149,2))))))</f>
        <v/>
      </c>
      <c r="BI149" s="167" t="str">
        <f>IF($C149="","",IF(AE$132="","",IF(AE$132="Faza inwest.",0,IF($C149=SUM($AK149:BH149),0,IF(SUM($G149:AE149)-SUM($AK149:BH149)&lt;=SUM($G149:AE149)*$E149,SUM($G149:AE149)-SUM($AK149:BH149),ROUND(SUM($G149:AE149)*$E149,2))))))</f>
        <v/>
      </c>
      <c r="BJ149" s="167" t="str">
        <f>IF($C149="","",IF(AF$132="","",IF(AF$132="Faza inwest.",0,IF($C149=SUM($AK149:BI149),0,IF(SUM($G149:AF149)-SUM($AK149:BI149)&lt;=SUM($G149:AF149)*$E149,SUM($G149:AF149)-SUM($AK149:BI149),ROUND(SUM($G149:AF149)*$E149,2))))))</f>
        <v/>
      </c>
      <c r="BK149" s="167" t="str">
        <f>IF($C149="","",IF(AG$132="","",IF(AG$132="Faza inwest.",0,IF($C149=SUM($AK149:BJ149),0,IF(SUM($G149:AG149)-SUM($AK149:BJ149)&lt;=SUM($G149:AG149)*$E149,SUM($G149:AG149)-SUM($AK149:BJ149),ROUND(SUM($G149:AG149)*$E149,2))))))</f>
        <v/>
      </c>
      <c r="BL149" s="167" t="str">
        <f>IF($C149="","",IF(AH$132="","",IF(AH$132="Faza inwest.",0,IF($C149=SUM($AK149:BK149),0,IF(SUM($G149:AH149)-SUM($AK149:BK149)&lt;=SUM($G149:AH149)*$E149,SUM($G149:AH149)-SUM($AK149:BK149),ROUND(SUM($G149:AH149)*$E149,2))))))</f>
        <v/>
      </c>
      <c r="BM149" s="167" t="str">
        <f>IF($C149="","",IF(AI$132="","",IF(AI$132="Faza inwest.",0,IF($C149=SUM($AK149:BL149),0,IF(SUM($G149:AI149)-SUM($AK149:BL149)&lt;=SUM($G149:AI149)*$E149,SUM($G149:AI149)-SUM($AK149:BL149),ROUND(SUM($G149:AI149)*$E149,2))))))</f>
        <v/>
      </c>
      <c r="BN149" s="167" t="str">
        <f>IF($C149="","",IF(AJ$132="","",IF(AJ$132="Faza inwest.",0,IF($C149=SUM($AK149:BM149),0,IF(SUM($G149:AJ149)-SUM($AK149:BM149)&lt;=SUM($G149:AJ149)*$E149,SUM($G149:AJ149)-SUM($AK149:BM149),ROUND(SUM($G149:AJ149)*$E149,2))))))</f>
        <v/>
      </c>
    </row>
    <row r="150" spans="1:66" s="62" customFormat="1">
      <c r="A150" s="84" t="str">
        <f t="shared" ref="A150" si="66">IF(A100="","",A100)</f>
        <v/>
      </c>
      <c r="B150" s="175" t="str">
        <f t="shared" si="37"/>
        <v/>
      </c>
      <c r="C150" s="176" t="str">
        <f t="shared" si="38"/>
        <v/>
      </c>
      <c r="D150" s="177" t="str">
        <f t="shared" ref="D150:E150" si="67">IF(D100="","",D100)</f>
        <v/>
      </c>
      <c r="E150" s="401" t="str">
        <f t="shared" si="67"/>
        <v/>
      </c>
      <c r="F150" s="178" t="s">
        <v>8</v>
      </c>
      <c r="G150" s="389" t="str">
        <f>IF(Dane!I127="","",Dane!I127)</f>
        <v/>
      </c>
      <c r="H150" s="389" t="str">
        <f>IF(Dane!J127="","",Dane!J127)</f>
        <v/>
      </c>
      <c r="I150" s="389" t="str">
        <f>IF(Dane!K127="","",Dane!K127)</f>
        <v/>
      </c>
      <c r="J150" s="389" t="str">
        <f>IF(Dane!L127="","",Dane!L127)</f>
        <v/>
      </c>
      <c r="K150" s="389" t="str">
        <f>IF(Dane!M127="","",Dane!M127)</f>
        <v/>
      </c>
      <c r="L150" s="389" t="str">
        <f>IF(Dane!N127="","",Dane!N127)</f>
        <v/>
      </c>
      <c r="M150" s="389" t="str">
        <f>IF(Dane!O127="","",Dane!O127)</f>
        <v/>
      </c>
      <c r="N150" s="389" t="str">
        <f>IF(Dane!P127="","",Dane!P127)</f>
        <v/>
      </c>
      <c r="O150" s="389" t="str">
        <f>IF(Dane!Q127="","",Dane!Q127)</f>
        <v/>
      </c>
      <c r="P150" s="389" t="str">
        <f>IF(Dane!R127="","",Dane!R127)</f>
        <v/>
      </c>
      <c r="Q150" s="389" t="str">
        <f>IF(Dane!S127="","",Dane!S127)</f>
        <v/>
      </c>
      <c r="R150" s="389" t="str">
        <f>IF(Dane!T127="","",Dane!T127)</f>
        <v/>
      </c>
      <c r="S150" s="389" t="str">
        <f>IF(Dane!U127="","",Dane!U127)</f>
        <v/>
      </c>
      <c r="T150" s="389" t="str">
        <f>IF(Dane!V127="","",Dane!V127)</f>
        <v/>
      </c>
      <c r="U150" s="389" t="str">
        <f>IF(Dane!W127="","",Dane!W127)</f>
        <v/>
      </c>
      <c r="V150" s="389" t="str">
        <f>IF(Dane!X127="","",Dane!X127)</f>
        <v/>
      </c>
      <c r="W150" s="389" t="str">
        <f>IF(Dane!Y127="","",Dane!Y127)</f>
        <v/>
      </c>
      <c r="X150" s="389" t="str">
        <f>IF(Dane!Z127="","",Dane!Z127)</f>
        <v/>
      </c>
      <c r="Y150" s="389" t="str">
        <f>IF(Dane!AA127="","",Dane!AA127)</f>
        <v/>
      </c>
      <c r="Z150" s="389" t="str">
        <f>IF(Dane!AB127="","",Dane!AB127)</f>
        <v/>
      </c>
      <c r="AA150" s="389" t="str">
        <f>IF(Dane!AC127="","",Dane!AC127)</f>
        <v/>
      </c>
      <c r="AB150" s="389" t="str">
        <f>IF(Dane!AD127="","",Dane!AD127)</f>
        <v/>
      </c>
      <c r="AC150" s="389" t="str">
        <f>IF(Dane!AE127="","",Dane!AE127)</f>
        <v/>
      </c>
      <c r="AD150" s="389" t="str">
        <f>IF(Dane!AF127="","",Dane!AF127)</f>
        <v/>
      </c>
      <c r="AE150" s="389" t="str">
        <f>IF(Dane!AG127="","",Dane!AG127)</f>
        <v/>
      </c>
      <c r="AF150" s="389" t="str">
        <f>IF(Dane!AH127="","",Dane!AH127)</f>
        <v/>
      </c>
      <c r="AG150" s="389" t="str">
        <f>IF(Dane!AI127="","",Dane!AI127)</f>
        <v/>
      </c>
      <c r="AH150" s="389" t="str">
        <f>IF(Dane!AJ127="","",Dane!AJ127)</f>
        <v/>
      </c>
      <c r="AI150" s="389" t="str">
        <f>IF(Dane!AK127="","",Dane!AK127)</f>
        <v/>
      </c>
      <c r="AJ150" s="389" t="str">
        <f>IF(Dane!AL127="","",Dane!AL127)</f>
        <v/>
      </c>
      <c r="AK150" s="167" t="str">
        <f>IF($C150="","",IF(H$83="","",IF(G$83="Faza inwest.",0,ROUND(SUM($G150:G150)*$E150,2))))</f>
        <v/>
      </c>
      <c r="AL150" s="167" t="str">
        <f>IF($C150="","",IF(H$132="","",IF(H$132="Faza inwest.",0,IF($C150=SUM($AK150:AK150),0,IF(SUM($G150:H150)-SUM($AK150:AK150)&lt;=SUM($G150:H150)*$E150,SUM($G150:H150)-SUM($AK150:AK150),ROUND(SUM($G150:H150)*$E150,2))))))</f>
        <v/>
      </c>
      <c r="AM150" s="167" t="str">
        <f>IF($C150="","",IF(I$132="","",IF(I$132="Faza inwest.",0,IF($C150=SUM($AK150:AL150),0,IF(SUM($G150:I150)-SUM($AK150:AL150)&lt;=SUM($G150:I150)*$E150,SUM($G150:I150)-SUM($AK150:AL150),ROUND(SUM($G150:I150)*$E150,2))))))</f>
        <v/>
      </c>
      <c r="AN150" s="167" t="str">
        <f>IF($C150="","",IF(J$132="","",IF(J$132="Faza inwest.",0,IF($C150=SUM($AK150:AM150),0,IF(SUM($G150:J150)-SUM($AK150:AM150)&lt;=SUM($G150:J150)*$E150,SUM($G150:J150)-SUM($AK150:AM150),ROUND(SUM($G150:J150)*$E150,2))))))</f>
        <v/>
      </c>
      <c r="AO150" s="167" t="str">
        <f>IF($C150="","",IF(K$132="","",IF(K$132="Faza inwest.",0,IF($C150=SUM($AK150:AN150),0,IF(SUM($G150:K150)-SUM($AK150:AN150)&lt;=SUM($G150:K150)*$E150,SUM($G150:K150)-SUM($AK150:AN150),ROUND(SUM($G150:K150)*$E150,2))))))</f>
        <v/>
      </c>
      <c r="AP150" s="167" t="str">
        <f>IF($C150="","",IF(L$132="","",IF(L$132="Faza inwest.",0,IF($C150=SUM($AK150:AO150),0,IF(SUM($G150:L150)-SUM($AK150:AO150)&lt;=SUM($G150:L150)*$E150,SUM($G150:L150)-SUM($AK150:AO150),ROUND(SUM($G150:L150)*$E150,2))))))</f>
        <v/>
      </c>
      <c r="AQ150" s="167" t="str">
        <f>IF($C150="","",IF(M$132="","",IF(M$132="Faza inwest.",0,IF($C150=SUM($AK150:AP150),0,IF(SUM($G150:M150)-SUM($AK150:AP150)&lt;=SUM($G150:M150)*$E150,SUM($G150:M150)-SUM($AK150:AP150),ROUND(SUM($G150:M150)*$E150,2))))))</f>
        <v/>
      </c>
      <c r="AR150" s="167" t="str">
        <f>IF($C150="","",IF(N$132="","",IF(N$132="Faza inwest.",0,IF($C150=SUM($AK150:AQ150),0,IF(SUM($G150:N150)-SUM($AK150:AQ150)&lt;=SUM($G150:N150)*$E150,SUM($G150:N150)-SUM($AK150:AQ150),ROUND(SUM($G150:N150)*$E150,2))))))</f>
        <v/>
      </c>
      <c r="AS150" s="167" t="str">
        <f>IF($C150="","",IF(O$132="","",IF(O$132="Faza inwest.",0,IF($C150=SUM($AK150:AR150),0,IF(SUM($G150:O150)-SUM($AK150:AR150)&lt;=SUM($G150:O150)*$E150,SUM($G150:O150)-SUM($AK150:AR150),ROUND(SUM($G150:O150)*$E150,2))))))</f>
        <v/>
      </c>
      <c r="AT150" s="167" t="str">
        <f>IF($C150="","",IF(P$132="","",IF(P$132="Faza inwest.",0,IF($C150=SUM($AK150:AS150),0,IF(SUM($G150:P150)-SUM($AK150:AS150)&lt;=SUM($G150:P150)*$E150,SUM($G150:P150)-SUM($AK150:AS150),ROUND(SUM($G150:P150)*$E150,2))))))</f>
        <v/>
      </c>
      <c r="AU150" s="167" t="str">
        <f>IF($C150="","",IF(Q$132="","",IF(Q$132="Faza inwest.",0,IF($C150=SUM($AK150:AT150),0,IF(SUM($G150:Q150)-SUM($AK150:AT150)&lt;=SUM($G150:Q150)*$E150,SUM($G150:Q150)-SUM($AK150:AT150),ROUND(SUM($G150:Q150)*$E150,2))))))</f>
        <v/>
      </c>
      <c r="AV150" s="167" t="str">
        <f>IF($C150="","",IF(R$132="","",IF(R$132="Faza inwest.",0,IF($C150=SUM($AK150:AU150),0,IF(SUM($G150:R150)-SUM($AK150:AU150)&lt;=SUM($G150:R150)*$E150,SUM($G150:R150)-SUM($AK150:AU150),ROUND(SUM($G150:R150)*$E150,2))))))</f>
        <v/>
      </c>
      <c r="AW150" s="167" t="str">
        <f>IF($C150="","",IF(S$132="","",IF(S$132="Faza inwest.",0,IF($C150=SUM($AK150:AV150),0,IF(SUM($G150:S150)-SUM($AK150:AV150)&lt;=SUM($G150:S150)*$E150,SUM($G150:S150)-SUM($AK150:AV150),ROUND(SUM($G150:S150)*$E150,2))))))</f>
        <v/>
      </c>
      <c r="AX150" s="167" t="str">
        <f>IF($C150="","",IF(T$132="","",IF(T$132="Faza inwest.",0,IF($C150=SUM($AK150:AW150),0,IF(SUM($G150:T150)-SUM($AK150:AW150)&lt;=SUM($G150:T150)*$E150,SUM($G150:T150)-SUM($AK150:AW150),ROUND(SUM($G150:T150)*$E150,2))))))</f>
        <v/>
      </c>
      <c r="AY150" s="167" t="str">
        <f>IF($C150="","",IF(U$132="","",IF(U$132="Faza inwest.",0,IF($C150=SUM($AK150:AX150),0,IF(SUM($G150:U150)-SUM($AK150:AX150)&lt;=SUM($G150:U150)*$E150,SUM($G150:U150)-SUM($AK150:AX150),ROUND(SUM($G150:U150)*$E150,2))))))</f>
        <v/>
      </c>
      <c r="AZ150" s="167" t="str">
        <f>IF($C150="","",IF(V$132="","",IF(V$132="Faza inwest.",0,IF($C150=SUM($AK150:AY150),0,IF(SUM($G150:V150)-SUM($AK150:AY150)&lt;=SUM($G150:V150)*$E150,SUM($G150:V150)-SUM($AK150:AY150),ROUND(SUM($G150:V150)*$E150,2))))))</f>
        <v/>
      </c>
      <c r="BA150" s="167" t="str">
        <f>IF($C150="","",IF(W$132="","",IF(W$132="Faza inwest.",0,IF($C150=SUM($AK150:AZ150),0,IF(SUM($G150:W150)-SUM($AK150:AZ150)&lt;=SUM($G150:W150)*$E150,SUM($G150:W150)-SUM($AK150:AZ150),ROUND(SUM($G150:W150)*$E150,2))))))</f>
        <v/>
      </c>
      <c r="BB150" s="167" t="str">
        <f>IF($C150="","",IF(X$132="","",IF(X$132="Faza inwest.",0,IF($C150=SUM($AK150:BA150),0,IF(SUM($G150:X150)-SUM($AK150:BA150)&lt;=SUM($G150:X150)*$E150,SUM($G150:X150)-SUM($AK150:BA150),ROUND(SUM($G150:X150)*$E150,2))))))</f>
        <v/>
      </c>
      <c r="BC150" s="167" t="str">
        <f>IF($C150="","",IF(Y$132="","",IF(Y$132="Faza inwest.",0,IF($C150=SUM($AK150:BB150),0,IF(SUM($G150:Y150)-SUM($AK150:BB150)&lt;=SUM($G150:Y150)*$E150,SUM($G150:Y150)-SUM($AK150:BB150),ROUND(SUM($G150:Y150)*$E150,2))))))</f>
        <v/>
      </c>
      <c r="BD150" s="167" t="str">
        <f>IF($C150="","",IF(Z$132="","",IF(Z$132="Faza inwest.",0,IF($C150=SUM($AK150:BC150),0,IF(SUM($G150:Z150)-SUM($AK150:BC150)&lt;=SUM($G150:Z150)*$E150,SUM($G150:Z150)-SUM($AK150:BC150),ROUND(SUM($G150:Z150)*$E150,2))))))</f>
        <v/>
      </c>
      <c r="BE150" s="167" t="str">
        <f>IF($C150="","",IF(AA$132="","",IF(AA$132="Faza inwest.",0,IF($C150=SUM($AK150:BD150),0,IF(SUM($G150:AA150)-SUM($AK150:BD150)&lt;=SUM($G150:AA150)*$E150,SUM($G150:AA150)-SUM($AK150:BD150),ROUND(SUM($G150:AA150)*$E150,2))))))</f>
        <v/>
      </c>
      <c r="BF150" s="167" t="str">
        <f>IF($C150="","",IF(AB$132="","",IF(AB$132="Faza inwest.",0,IF($C150=SUM($AK150:BE150),0,IF(SUM($G150:AB150)-SUM($AK150:BE150)&lt;=SUM($G150:AB150)*$E150,SUM($G150:AB150)-SUM($AK150:BE150),ROUND(SUM($G150:AB150)*$E150,2))))))</f>
        <v/>
      </c>
      <c r="BG150" s="167" t="str">
        <f>IF($C150="","",IF(AC$132="","",IF(AC$132="Faza inwest.",0,IF($C150=SUM($AK150:BF150),0,IF(SUM($G150:AC150)-SUM($AK150:BF150)&lt;=SUM($G150:AC150)*$E150,SUM($G150:AC150)-SUM($AK150:BF150),ROUND(SUM($G150:AC150)*$E150,2))))))</f>
        <v/>
      </c>
      <c r="BH150" s="167" t="str">
        <f>IF($C150="","",IF(AD$132="","",IF(AD$132="Faza inwest.",0,IF($C150=SUM($AK150:BG150),0,IF(SUM($G150:AD150)-SUM($AK150:BG150)&lt;=SUM($G150:AD150)*$E150,SUM($G150:AD150)-SUM($AK150:BG150),ROUND(SUM($G150:AD150)*$E150,2))))))</f>
        <v/>
      </c>
      <c r="BI150" s="167" t="str">
        <f>IF($C150="","",IF(AE$132="","",IF(AE$132="Faza inwest.",0,IF($C150=SUM($AK150:BH150),0,IF(SUM($G150:AE150)-SUM($AK150:BH150)&lt;=SUM($G150:AE150)*$E150,SUM($G150:AE150)-SUM($AK150:BH150),ROUND(SUM($G150:AE150)*$E150,2))))))</f>
        <v/>
      </c>
      <c r="BJ150" s="167" t="str">
        <f>IF($C150="","",IF(AF$132="","",IF(AF$132="Faza inwest.",0,IF($C150=SUM($AK150:BI150),0,IF(SUM($G150:AF150)-SUM($AK150:BI150)&lt;=SUM($G150:AF150)*$E150,SUM($G150:AF150)-SUM($AK150:BI150),ROUND(SUM($G150:AF150)*$E150,2))))))</f>
        <v/>
      </c>
      <c r="BK150" s="167" t="str">
        <f>IF($C150="","",IF(AG$132="","",IF(AG$132="Faza inwest.",0,IF($C150=SUM($AK150:BJ150),0,IF(SUM($G150:AG150)-SUM($AK150:BJ150)&lt;=SUM($G150:AG150)*$E150,SUM($G150:AG150)-SUM($AK150:BJ150),ROUND(SUM($G150:AG150)*$E150,2))))))</f>
        <v/>
      </c>
      <c r="BL150" s="167" t="str">
        <f>IF($C150="","",IF(AH$132="","",IF(AH$132="Faza inwest.",0,IF($C150=SUM($AK150:BK150),0,IF(SUM($G150:AH150)-SUM($AK150:BK150)&lt;=SUM($G150:AH150)*$E150,SUM($G150:AH150)-SUM($AK150:BK150),ROUND(SUM($G150:AH150)*$E150,2))))))</f>
        <v/>
      </c>
      <c r="BM150" s="167" t="str">
        <f>IF($C150="","",IF(AI$132="","",IF(AI$132="Faza inwest.",0,IF($C150=SUM($AK150:BL150),0,IF(SUM($G150:AI150)-SUM($AK150:BL150)&lt;=SUM($G150:AI150)*$E150,SUM($G150:AI150)-SUM($AK150:BL150),ROUND(SUM($G150:AI150)*$E150,2))))))</f>
        <v/>
      </c>
      <c r="BN150" s="167" t="str">
        <f>IF($C150="","",IF(AJ$132="","",IF(AJ$132="Faza inwest.",0,IF($C150=SUM($AK150:BM150),0,IF(SUM($G150:AJ150)-SUM($AK150:BM150)&lt;=SUM($G150:AJ150)*$E150,SUM($G150:AJ150)-SUM($AK150:BM150),ROUND(SUM($G150:AJ150)*$E150,2))))))</f>
        <v/>
      </c>
    </row>
    <row r="151" spans="1:66" s="62" customFormat="1">
      <c r="A151" s="84" t="str">
        <f t="shared" ref="A151" si="68">IF(A101="","",A101)</f>
        <v/>
      </c>
      <c r="B151" s="175" t="str">
        <f t="shared" si="37"/>
        <v/>
      </c>
      <c r="C151" s="176" t="str">
        <f t="shared" si="38"/>
        <v/>
      </c>
      <c r="D151" s="177" t="str">
        <f t="shared" ref="D151:E151" si="69">IF(D101="","",D101)</f>
        <v/>
      </c>
      <c r="E151" s="401" t="str">
        <f t="shared" si="69"/>
        <v/>
      </c>
      <c r="F151" s="178" t="s">
        <v>8</v>
      </c>
      <c r="G151" s="389" t="str">
        <f>IF(Dane!I128="","",Dane!I128)</f>
        <v/>
      </c>
      <c r="H151" s="389" t="str">
        <f>IF(Dane!J128="","",Dane!J128)</f>
        <v/>
      </c>
      <c r="I151" s="389" t="str">
        <f>IF(Dane!K128="","",Dane!K128)</f>
        <v/>
      </c>
      <c r="J151" s="389" t="str">
        <f>IF(Dane!L128="","",Dane!L128)</f>
        <v/>
      </c>
      <c r="K151" s="389" t="str">
        <f>IF(Dane!M128="","",Dane!M128)</f>
        <v/>
      </c>
      <c r="L151" s="389" t="str">
        <f>IF(Dane!N128="","",Dane!N128)</f>
        <v/>
      </c>
      <c r="M151" s="389" t="str">
        <f>IF(Dane!O128="","",Dane!O128)</f>
        <v/>
      </c>
      <c r="N151" s="389" t="str">
        <f>IF(Dane!P128="","",Dane!P128)</f>
        <v/>
      </c>
      <c r="O151" s="389" t="str">
        <f>IF(Dane!Q128="","",Dane!Q128)</f>
        <v/>
      </c>
      <c r="P151" s="389" t="str">
        <f>IF(Dane!R128="","",Dane!R128)</f>
        <v/>
      </c>
      <c r="Q151" s="389" t="str">
        <f>IF(Dane!S128="","",Dane!S128)</f>
        <v/>
      </c>
      <c r="R151" s="389" t="str">
        <f>IF(Dane!T128="","",Dane!T128)</f>
        <v/>
      </c>
      <c r="S151" s="389" t="str">
        <f>IF(Dane!U128="","",Dane!U128)</f>
        <v/>
      </c>
      <c r="T151" s="389" t="str">
        <f>IF(Dane!V128="","",Dane!V128)</f>
        <v/>
      </c>
      <c r="U151" s="389" t="str">
        <f>IF(Dane!W128="","",Dane!W128)</f>
        <v/>
      </c>
      <c r="V151" s="389" t="str">
        <f>IF(Dane!X128="","",Dane!X128)</f>
        <v/>
      </c>
      <c r="W151" s="389" t="str">
        <f>IF(Dane!Y128="","",Dane!Y128)</f>
        <v/>
      </c>
      <c r="X151" s="389" t="str">
        <f>IF(Dane!Z128="","",Dane!Z128)</f>
        <v/>
      </c>
      <c r="Y151" s="389" t="str">
        <f>IF(Dane!AA128="","",Dane!AA128)</f>
        <v/>
      </c>
      <c r="Z151" s="389" t="str">
        <f>IF(Dane!AB128="","",Dane!AB128)</f>
        <v/>
      </c>
      <c r="AA151" s="389" t="str">
        <f>IF(Dane!AC128="","",Dane!AC128)</f>
        <v/>
      </c>
      <c r="AB151" s="389" t="str">
        <f>IF(Dane!AD128="","",Dane!AD128)</f>
        <v/>
      </c>
      <c r="AC151" s="389" t="str">
        <f>IF(Dane!AE128="","",Dane!AE128)</f>
        <v/>
      </c>
      <c r="AD151" s="389" t="str">
        <f>IF(Dane!AF128="","",Dane!AF128)</f>
        <v/>
      </c>
      <c r="AE151" s="389" t="str">
        <f>IF(Dane!AG128="","",Dane!AG128)</f>
        <v/>
      </c>
      <c r="AF151" s="389" t="str">
        <f>IF(Dane!AH128="","",Dane!AH128)</f>
        <v/>
      </c>
      <c r="AG151" s="389" t="str">
        <f>IF(Dane!AI128="","",Dane!AI128)</f>
        <v/>
      </c>
      <c r="AH151" s="389" t="str">
        <f>IF(Dane!AJ128="","",Dane!AJ128)</f>
        <v/>
      </c>
      <c r="AI151" s="389" t="str">
        <f>IF(Dane!AK128="","",Dane!AK128)</f>
        <v/>
      </c>
      <c r="AJ151" s="389" t="str">
        <f>IF(Dane!AL128="","",Dane!AL128)</f>
        <v/>
      </c>
      <c r="AK151" s="167" t="str">
        <f>IF($C151="","",IF(H$83="","",IF(G$83="Faza inwest.",0,ROUND(SUM($G151:G151)*$E151,2))))</f>
        <v/>
      </c>
      <c r="AL151" s="167" t="str">
        <f>IF($C151="","",IF(H$132="","",IF(H$132="Faza inwest.",0,IF($C151=SUM($AK151:AK151),0,IF(SUM($G151:H151)-SUM($AK151:AK151)&lt;=SUM($G151:H151)*$E151,SUM($G151:H151)-SUM($AK151:AK151),ROUND(SUM($G151:H151)*$E151,2))))))</f>
        <v/>
      </c>
      <c r="AM151" s="167" t="str">
        <f>IF($C151="","",IF(I$132="","",IF(I$132="Faza inwest.",0,IF($C151=SUM($AK151:AL151),0,IF(SUM($G151:I151)-SUM($AK151:AL151)&lt;=SUM($G151:I151)*$E151,SUM($G151:I151)-SUM($AK151:AL151),ROUND(SUM($G151:I151)*$E151,2))))))</f>
        <v/>
      </c>
      <c r="AN151" s="167" t="str">
        <f>IF($C151="","",IF(J$132="","",IF(J$132="Faza inwest.",0,IF($C151=SUM($AK151:AM151),0,IF(SUM($G151:J151)-SUM($AK151:AM151)&lt;=SUM($G151:J151)*$E151,SUM($G151:J151)-SUM($AK151:AM151),ROUND(SUM($G151:J151)*$E151,2))))))</f>
        <v/>
      </c>
      <c r="AO151" s="167" t="str">
        <f>IF($C151="","",IF(K$132="","",IF(K$132="Faza inwest.",0,IF($C151=SUM($AK151:AN151),0,IF(SUM($G151:K151)-SUM($AK151:AN151)&lt;=SUM($G151:K151)*$E151,SUM($G151:K151)-SUM($AK151:AN151),ROUND(SUM($G151:K151)*$E151,2))))))</f>
        <v/>
      </c>
      <c r="AP151" s="167" t="str">
        <f>IF($C151="","",IF(L$132="","",IF(L$132="Faza inwest.",0,IF($C151=SUM($AK151:AO151),0,IF(SUM($G151:L151)-SUM($AK151:AO151)&lt;=SUM($G151:L151)*$E151,SUM($G151:L151)-SUM($AK151:AO151),ROUND(SUM($G151:L151)*$E151,2))))))</f>
        <v/>
      </c>
      <c r="AQ151" s="167" t="str">
        <f>IF($C151="","",IF(M$132="","",IF(M$132="Faza inwest.",0,IF($C151=SUM($AK151:AP151),0,IF(SUM($G151:M151)-SUM($AK151:AP151)&lt;=SUM($G151:M151)*$E151,SUM($G151:M151)-SUM($AK151:AP151),ROUND(SUM($G151:M151)*$E151,2))))))</f>
        <v/>
      </c>
      <c r="AR151" s="167" t="str">
        <f>IF($C151="","",IF(N$132="","",IF(N$132="Faza inwest.",0,IF($C151=SUM($AK151:AQ151),0,IF(SUM($G151:N151)-SUM($AK151:AQ151)&lt;=SUM($G151:N151)*$E151,SUM($G151:N151)-SUM($AK151:AQ151),ROUND(SUM($G151:N151)*$E151,2))))))</f>
        <v/>
      </c>
      <c r="AS151" s="167" t="str">
        <f>IF($C151="","",IF(O$132="","",IF(O$132="Faza inwest.",0,IF($C151=SUM($AK151:AR151),0,IF(SUM($G151:O151)-SUM($AK151:AR151)&lt;=SUM($G151:O151)*$E151,SUM($G151:O151)-SUM($AK151:AR151),ROUND(SUM($G151:O151)*$E151,2))))))</f>
        <v/>
      </c>
      <c r="AT151" s="167" t="str">
        <f>IF($C151="","",IF(P$132="","",IF(P$132="Faza inwest.",0,IF($C151=SUM($AK151:AS151),0,IF(SUM($G151:P151)-SUM($AK151:AS151)&lt;=SUM($G151:P151)*$E151,SUM($G151:P151)-SUM($AK151:AS151),ROUND(SUM($G151:P151)*$E151,2))))))</f>
        <v/>
      </c>
      <c r="AU151" s="167" t="str">
        <f>IF($C151="","",IF(Q$132="","",IF(Q$132="Faza inwest.",0,IF($C151=SUM($AK151:AT151),0,IF(SUM($G151:Q151)-SUM($AK151:AT151)&lt;=SUM($G151:Q151)*$E151,SUM($G151:Q151)-SUM($AK151:AT151),ROUND(SUM($G151:Q151)*$E151,2))))))</f>
        <v/>
      </c>
      <c r="AV151" s="167" t="str">
        <f>IF($C151="","",IF(R$132="","",IF(R$132="Faza inwest.",0,IF($C151=SUM($AK151:AU151),0,IF(SUM($G151:R151)-SUM($AK151:AU151)&lt;=SUM($G151:R151)*$E151,SUM($G151:R151)-SUM($AK151:AU151),ROUND(SUM($G151:R151)*$E151,2))))))</f>
        <v/>
      </c>
      <c r="AW151" s="167" t="str">
        <f>IF($C151="","",IF(S$132="","",IF(S$132="Faza inwest.",0,IF($C151=SUM($AK151:AV151),0,IF(SUM($G151:S151)-SUM($AK151:AV151)&lt;=SUM($G151:S151)*$E151,SUM($G151:S151)-SUM($AK151:AV151),ROUND(SUM($G151:S151)*$E151,2))))))</f>
        <v/>
      </c>
      <c r="AX151" s="167" t="str">
        <f>IF($C151="","",IF(T$132="","",IF(T$132="Faza inwest.",0,IF($C151=SUM($AK151:AW151),0,IF(SUM($G151:T151)-SUM($AK151:AW151)&lt;=SUM($G151:T151)*$E151,SUM($G151:T151)-SUM($AK151:AW151),ROUND(SUM($G151:T151)*$E151,2))))))</f>
        <v/>
      </c>
      <c r="AY151" s="167" t="str">
        <f>IF($C151="","",IF(U$132="","",IF(U$132="Faza inwest.",0,IF($C151=SUM($AK151:AX151),0,IF(SUM($G151:U151)-SUM($AK151:AX151)&lt;=SUM($G151:U151)*$E151,SUM($G151:U151)-SUM($AK151:AX151),ROUND(SUM($G151:U151)*$E151,2))))))</f>
        <v/>
      </c>
      <c r="AZ151" s="167" t="str">
        <f>IF($C151="","",IF(V$132="","",IF(V$132="Faza inwest.",0,IF($C151=SUM($AK151:AY151),0,IF(SUM($G151:V151)-SUM($AK151:AY151)&lt;=SUM($G151:V151)*$E151,SUM($G151:V151)-SUM($AK151:AY151),ROUND(SUM($G151:V151)*$E151,2))))))</f>
        <v/>
      </c>
      <c r="BA151" s="167" t="str">
        <f>IF($C151="","",IF(W$132="","",IF(W$132="Faza inwest.",0,IF($C151=SUM($AK151:AZ151),0,IF(SUM($G151:W151)-SUM($AK151:AZ151)&lt;=SUM($G151:W151)*$E151,SUM($G151:W151)-SUM($AK151:AZ151),ROUND(SUM($G151:W151)*$E151,2))))))</f>
        <v/>
      </c>
      <c r="BB151" s="167" t="str">
        <f>IF($C151="","",IF(X$132="","",IF(X$132="Faza inwest.",0,IF($C151=SUM($AK151:BA151),0,IF(SUM($G151:X151)-SUM($AK151:BA151)&lt;=SUM($G151:X151)*$E151,SUM($G151:X151)-SUM($AK151:BA151),ROUND(SUM($G151:X151)*$E151,2))))))</f>
        <v/>
      </c>
      <c r="BC151" s="167" t="str">
        <f>IF($C151="","",IF(Y$132="","",IF(Y$132="Faza inwest.",0,IF($C151=SUM($AK151:BB151),0,IF(SUM($G151:Y151)-SUM($AK151:BB151)&lt;=SUM($G151:Y151)*$E151,SUM($G151:Y151)-SUM($AK151:BB151),ROUND(SUM($G151:Y151)*$E151,2))))))</f>
        <v/>
      </c>
      <c r="BD151" s="167" t="str">
        <f>IF($C151="","",IF(Z$132="","",IF(Z$132="Faza inwest.",0,IF($C151=SUM($AK151:BC151),0,IF(SUM($G151:Z151)-SUM($AK151:BC151)&lt;=SUM($G151:Z151)*$E151,SUM($G151:Z151)-SUM($AK151:BC151),ROUND(SUM($G151:Z151)*$E151,2))))))</f>
        <v/>
      </c>
      <c r="BE151" s="167" t="str">
        <f>IF($C151="","",IF(AA$132="","",IF(AA$132="Faza inwest.",0,IF($C151=SUM($AK151:BD151),0,IF(SUM($G151:AA151)-SUM($AK151:BD151)&lt;=SUM($G151:AA151)*$E151,SUM($G151:AA151)-SUM($AK151:BD151),ROUND(SUM($G151:AA151)*$E151,2))))))</f>
        <v/>
      </c>
      <c r="BF151" s="167" t="str">
        <f>IF($C151="","",IF(AB$132="","",IF(AB$132="Faza inwest.",0,IF($C151=SUM($AK151:BE151),0,IF(SUM($G151:AB151)-SUM($AK151:BE151)&lt;=SUM($G151:AB151)*$E151,SUM($G151:AB151)-SUM($AK151:BE151),ROUND(SUM($G151:AB151)*$E151,2))))))</f>
        <v/>
      </c>
      <c r="BG151" s="167" t="str">
        <f>IF($C151="","",IF(AC$132="","",IF(AC$132="Faza inwest.",0,IF($C151=SUM($AK151:BF151),0,IF(SUM($G151:AC151)-SUM($AK151:BF151)&lt;=SUM($G151:AC151)*$E151,SUM($G151:AC151)-SUM($AK151:BF151),ROUND(SUM($G151:AC151)*$E151,2))))))</f>
        <v/>
      </c>
      <c r="BH151" s="167" t="str">
        <f>IF($C151="","",IF(AD$132="","",IF(AD$132="Faza inwest.",0,IF($C151=SUM($AK151:BG151),0,IF(SUM($G151:AD151)-SUM($AK151:BG151)&lt;=SUM($G151:AD151)*$E151,SUM($G151:AD151)-SUM($AK151:BG151),ROUND(SUM($G151:AD151)*$E151,2))))))</f>
        <v/>
      </c>
      <c r="BI151" s="167" t="str">
        <f>IF($C151="","",IF(AE$132="","",IF(AE$132="Faza inwest.",0,IF($C151=SUM($AK151:BH151),0,IF(SUM($G151:AE151)-SUM($AK151:BH151)&lt;=SUM($G151:AE151)*$E151,SUM($G151:AE151)-SUM($AK151:BH151),ROUND(SUM($G151:AE151)*$E151,2))))))</f>
        <v/>
      </c>
      <c r="BJ151" s="167" t="str">
        <f>IF($C151="","",IF(AF$132="","",IF(AF$132="Faza inwest.",0,IF($C151=SUM($AK151:BI151),0,IF(SUM($G151:AF151)-SUM($AK151:BI151)&lt;=SUM($G151:AF151)*$E151,SUM($G151:AF151)-SUM($AK151:BI151),ROUND(SUM($G151:AF151)*$E151,2))))))</f>
        <v/>
      </c>
      <c r="BK151" s="167" t="str">
        <f>IF($C151="","",IF(AG$132="","",IF(AG$132="Faza inwest.",0,IF($C151=SUM($AK151:BJ151),0,IF(SUM($G151:AG151)-SUM($AK151:BJ151)&lt;=SUM($G151:AG151)*$E151,SUM($G151:AG151)-SUM($AK151:BJ151),ROUND(SUM($G151:AG151)*$E151,2))))))</f>
        <v/>
      </c>
      <c r="BL151" s="167" t="str">
        <f>IF($C151="","",IF(AH$132="","",IF(AH$132="Faza inwest.",0,IF($C151=SUM($AK151:BK151),0,IF(SUM($G151:AH151)-SUM($AK151:BK151)&lt;=SUM($G151:AH151)*$E151,SUM($G151:AH151)-SUM($AK151:BK151),ROUND(SUM($G151:AH151)*$E151,2))))))</f>
        <v/>
      </c>
      <c r="BM151" s="167" t="str">
        <f>IF($C151="","",IF(AI$132="","",IF(AI$132="Faza inwest.",0,IF($C151=SUM($AK151:BL151),0,IF(SUM($G151:AI151)-SUM($AK151:BL151)&lt;=SUM($G151:AI151)*$E151,SUM($G151:AI151)-SUM($AK151:BL151),ROUND(SUM($G151:AI151)*$E151,2))))))</f>
        <v/>
      </c>
      <c r="BN151" s="167" t="str">
        <f>IF($C151="","",IF(AJ$132="","",IF(AJ$132="Faza inwest.",0,IF($C151=SUM($AK151:BM151),0,IF(SUM($G151:AJ151)-SUM($AK151:BM151)&lt;=SUM($G151:AJ151)*$E151,SUM($G151:AJ151)-SUM($AK151:BM151),ROUND(SUM($G151:AJ151)*$E151,2))))))</f>
        <v/>
      </c>
    </row>
    <row r="152" spans="1:66" s="62" customFormat="1">
      <c r="A152" s="84" t="str">
        <f t="shared" ref="A152" si="70">IF(A102="","",A102)</f>
        <v/>
      </c>
      <c r="B152" s="175" t="str">
        <f t="shared" si="37"/>
        <v/>
      </c>
      <c r="C152" s="176" t="str">
        <f t="shared" si="38"/>
        <v/>
      </c>
      <c r="D152" s="177" t="str">
        <f t="shared" ref="D152:E152" si="71">IF(D102="","",D102)</f>
        <v/>
      </c>
      <c r="E152" s="401" t="str">
        <f t="shared" si="71"/>
        <v/>
      </c>
      <c r="F152" s="178" t="s">
        <v>8</v>
      </c>
      <c r="G152" s="389" t="str">
        <f>IF(Dane!I129="","",Dane!I129)</f>
        <v/>
      </c>
      <c r="H152" s="389" t="str">
        <f>IF(Dane!J129="","",Dane!J129)</f>
        <v/>
      </c>
      <c r="I152" s="389" t="str">
        <f>IF(Dane!K129="","",Dane!K129)</f>
        <v/>
      </c>
      <c r="J152" s="389" t="str">
        <f>IF(Dane!L129="","",Dane!L129)</f>
        <v/>
      </c>
      <c r="K152" s="389" t="str">
        <f>IF(Dane!M129="","",Dane!M129)</f>
        <v/>
      </c>
      <c r="L152" s="389" t="str">
        <f>IF(Dane!N129="","",Dane!N129)</f>
        <v/>
      </c>
      <c r="M152" s="389" t="str">
        <f>IF(Dane!O129="","",Dane!O129)</f>
        <v/>
      </c>
      <c r="N152" s="389" t="str">
        <f>IF(Dane!P129="","",Dane!P129)</f>
        <v/>
      </c>
      <c r="O152" s="389" t="str">
        <f>IF(Dane!Q129="","",Dane!Q129)</f>
        <v/>
      </c>
      <c r="P152" s="389" t="str">
        <f>IF(Dane!R129="","",Dane!R129)</f>
        <v/>
      </c>
      <c r="Q152" s="389" t="str">
        <f>IF(Dane!S129="","",Dane!S129)</f>
        <v/>
      </c>
      <c r="R152" s="389" t="str">
        <f>IF(Dane!T129="","",Dane!T129)</f>
        <v/>
      </c>
      <c r="S152" s="389" t="str">
        <f>IF(Dane!U129="","",Dane!U129)</f>
        <v/>
      </c>
      <c r="T152" s="389" t="str">
        <f>IF(Dane!V129="","",Dane!V129)</f>
        <v/>
      </c>
      <c r="U152" s="389" t="str">
        <f>IF(Dane!W129="","",Dane!W129)</f>
        <v/>
      </c>
      <c r="V152" s="389" t="str">
        <f>IF(Dane!X129="","",Dane!X129)</f>
        <v/>
      </c>
      <c r="W152" s="389" t="str">
        <f>IF(Dane!Y129="","",Dane!Y129)</f>
        <v/>
      </c>
      <c r="X152" s="389" t="str">
        <f>IF(Dane!Z129="","",Dane!Z129)</f>
        <v/>
      </c>
      <c r="Y152" s="389" t="str">
        <f>IF(Dane!AA129="","",Dane!AA129)</f>
        <v/>
      </c>
      <c r="Z152" s="389" t="str">
        <f>IF(Dane!AB129="","",Dane!AB129)</f>
        <v/>
      </c>
      <c r="AA152" s="389" t="str">
        <f>IF(Dane!AC129="","",Dane!AC129)</f>
        <v/>
      </c>
      <c r="AB152" s="389" t="str">
        <f>IF(Dane!AD129="","",Dane!AD129)</f>
        <v/>
      </c>
      <c r="AC152" s="389" t="str">
        <f>IF(Dane!AE129="","",Dane!AE129)</f>
        <v/>
      </c>
      <c r="AD152" s="389" t="str">
        <f>IF(Dane!AF129="","",Dane!AF129)</f>
        <v/>
      </c>
      <c r="AE152" s="389" t="str">
        <f>IF(Dane!AG129="","",Dane!AG129)</f>
        <v/>
      </c>
      <c r="AF152" s="389" t="str">
        <f>IF(Dane!AH129="","",Dane!AH129)</f>
        <v/>
      </c>
      <c r="AG152" s="389" t="str">
        <f>IF(Dane!AI129="","",Dane!AI129)</f>
        <v/>
      </c>
      <c r="AH152" s="389" t="str">
        <f>IF(Dane!AJ129="","",Dane!AJ129)</f>
        <v/>
      </c>
      <c r="AI152" s="389" t="str">
        <f>IF(Dane!AK129="","",Dane!AK129)</f>
        <v/>
      </c>
      <c r="AJ152" s="389" t="str">
        <f>IF(Dane!AL129="","",Dane!AL129)</f>
        <v/>
      </c>
      <c r="AK152" s="167" t="str">
        <f>IF($C152="","",IF(H$83="","",IF(G$83="Faza inwest.",0,ROUND(SUM($G152:G152)*$E152,2))))</f>
        <v/>
      </c>
      <c r="AL152" s="167" t="str">
        <f>IF($C152="","",IF(H$132="","",IF(H$132="Faza inwest.",0,IF($C152=SUM($AK152:AK152),0,IF(SUM($G152:H152)-SUM($AK152:AK152)&lt;=SUM($G152:H152)*$E152,SUM($G152:H152)-SUM($AK152:AK152),ROUND(SUM($G152:H152)*$E152,2))))))</f>
        <v/>
      </c>
      <c r="AM152" s="167" t="str">
        <f>IF($C152="","",IF(I$132="","",IF(I$132="Faza inwest.",0,IF($C152=SUM($AK152:AL152),0,IF(SUM($G152:I152)-SUM($AK152:AL152)&lt;=SUM($G152:I152)*$E152,SUM($G152:I152)-SUM($AK152:AL152),ROUND(SUM($G152:I152)*$E152,2))))))</f>
        <v/>
      </c>
      <c r="AN152" s="167" t="str">
        <f>IF($C152="","",IF(J$132="","",IF(J$132="Faza inwest.",0,IF($C152=SUM($AK152:AM152),0,IF(SUM($G152:J152)-SUM($AK152:AM152)&lt;=SUM($G152:J152)*$E152,SUM($G152:J152)-SUM($AK152:AM152),ROUND(SUM($G152:J152)*$E152,2))))))</f>
        <v/>
      </c>
      <c r="AO152" s="167" t="str">
        <f>IF($C152="","",IF(K$132="","",IF(K$132="Faza inwest.",0,IF($C152=SUM($AK152:AN152),0,IF(SUM($G152:K152)-SUM($AK152:AN152)&lt;=SUM($G152:K152)*$E152,SUM($G152:K152)-SUM($AK152:AN152),ROUND(SUM($G152:K152)*$E152,2))))))</f>
        <v/>
      </c>
      <c r="AP152" s="167" t="str">
        <f>IF($C152="","",IF(L$132="","",IF(L$132="Faza inwest.",0,IF($C152=SUM($AK152:AO152),0,IF(SUM($G152:L152)-SUM($AK152:AO152)&lt;=SUM($G152:L152)*$E152,SUM($G152:L152)-SUM($AK152:AO152),ROUND(SUM($G152:L152)*$E152,2))))))</f>
        <v/>
      </c>
      <c r="AQ152" s="167" t="str">
        <f>IF($C152="","",IF(M$132="","",IF(M$132="Faza inwest.",0,IF($C152=SUM($AK152:AP152),0,IF(SUM($G152:M152)-SUM($AK152:AP152)&lt;=SUM($G152:M152)*$E152,SUM($G152:M152)-SUM($AK152:AP152),ROUND(SUM($G152:M152)*$E152,2))))))</f>
        <v/>
      </c>
      <c r="AR152" s="167" t="str">
        <f>IF($C152="","",IF(N$132="","",IF(N$132="Faza inwest.",0,IF($C152=SUM($AK152:AQ152),0,IF(SUM($G152:N152)-SUM($AK152:AQ152)&lt;=SUM($G152:N152)*$E152,SUM($G152:N152)-SUM($AK152:AQ152),ROUND(SUM($G152:N152)*$E152,2))))))</f>
        <v/>
      </c>
      <c r="AS152" s="167" t="str">
        <f>IF($C152="","",IF(O$132="","",IF(O$132="Faza inwest.",0,IF($C152=SUM($AK152:AR152),0,IF(SUM($G152:O152)-SUM($AK152:AR152)&lt;=SUM($G152:O152)*$E152,SUM($G152:O152)-SUM($AK152:AR152),ROUND(SUM($G152:O152)*$E152,2))))))</f>
        <v/>
      </c>
      <c r="AT152" s="167" t="str">
        <f>IF($C152="","",IF(P$132="","",IF(P$132="Faza inwest.",0,IF($C152=SUM($AK152:AS152),0,IF(SUM($G152:P152)-SUM($AK152:AS152)&lt;=SUM($G152:P152)*$E152,SUM($G152:P152)-SUM($AK152:AS152),ROUND(SUM($G152:P152)*$E152,2))))))</f>
        <v/>
      </c>
      <c r="AU152" s="167" t="str">
        <f>IF($C152="","",IF(Q$132="","",IF(Q$132="Faza inwest.",0,IF($C152=SUM($AK152:AT152),0,IF(SUM($G152:Q152)-SUM($AK152:AT152)&lt;=SUM($G152:Q152)*$E152,SUM($G152:Q152)-SUM($AK152:AT152),ROUND(SUM($G152:Q152)*$E152,2))))))</f>
        <v/>
      </c>
      <c r="AV152" s="167" t="str">
        <f>IF($C152="","",IF(R$132="","",IF(R$132="Faza inwest.",0,IF($C152=SUM($AK152:AU152),0,IF(SUM($G152:R152)-SUM($AK152:AU152)&lt;=SUM($G152:R152)*$E152,SUM($G152:R152)-SUM($AK152:AU152),ROUND(SUM($G152:R152)*$E152,2))))))</f>
        <v/>
      </c>
      <c r="AW152" s="167" t="str">
        <f>IF($C152="","",IF(S$132="","",IF(S$132="Faza inwest.",0,IF($C152=SUM($AK152:AV152),0,IF(SUM($G152:S152)-SUM($AK152:AV152)&lt;=SUM($G152:S152)*$E152,SUM($G152:S152)-SUM($AK152:AV152),ROUND(SUM($G152:S152)*$E152,2))))))</f>
        <v/>
      </c>
      <c r="AX152" s="167" t="str">
        <f>IF($C152="","",IF(T$132="","",IF(T$132="Faza inwest.",0,IF($C152=SUM($AK152:AW152),0,IF(SUM($G152:T152)-SUM($AK152:AW152)&lt;=SUM($G152:T152)*$E152,SUM($G152:T152)-SUM($AK152:AW152),ROUND(SUM($G152:T152)*$E152,2))))))</f>
        <v/>
      </c>
      <c r="AY152" s="167" t="str">
        <f>IF($C152="","",IF(U$132="","",IF(U$132="Faza inwest.",0,IF($C152=SUM($AK152:AX152),0,IF(SUM($G152:U152)-SUM($AK152:AX152)&lt;=SUM($G152:U152)*$E152,SUM($G152:U152)-SUM($AK152:AX152),ROUND(SUM($G152:U152)*$E152,2))))))</f>
        <v/>
      </c>
      <c r="AZ152" s="167" t="str">
        <f>IF($C152="","",IF(V$132="","",IF(V$132="Faza inwest.",0,IF($C152=SUM($AK152:AY152),0,IF(SUM($G152:V152)-SUM($AK152:AY152)&lt;=SUM($G152:V152)*$E152,SUM($G152:V152)-SUM($AK152:AY152),ROUND(SUM($G152:V152)*$E152,2))))))</f>
        <v/>
      </c>
      <c r="BA152" s="167" t="str">
        <f>IF($C152="","",IF(W$132="","",IF(W$132="Faza inwest.",0,IF($C152=SUM($AK152:AZ152),0,IF(SUM($G152:W152)-SUM($AK152:AZ152)&lt;=SUM($G152:W152)*$E152,SUM($G152:W152)-SUM($AK152:AZ152),ROUND(SUM($G152:W152)*$E152,2))))))</f>
        <v/>
      </c>
      <c r="BB152" s="167" t="str">
        <f>IF($C152="","",IF(X$132="","",IF(X$132="Faza inwest.",0,IF($C152=SUM($AK152:BA152),0,IF(SUM($G152:X152)-SUM($AK152:BA152)&lt;=SUM($G152:X152)*$E152,SUM($G152:X152)-SUM($AK152:BA152),ROUND(SUM($G152:X152)*$E152,2))))))</f>
        <v/>
      </c>
      <c r="BC152" s="167" t="str">
        <f>IF($C152="","",IF(Y$132="","",IF(Y$132="Faza inwest.",0,IF($C152=SUM($AK152:BB152),0,IF(SUM($G152:Y152)-SUM($AK152:BB152)&lt;=SUM($G152:Y152)*$E152,SUM($G152:Y152)-SUM($AK152:BB152),ROUND(SUM($G152:Y152)*$E152,2))))))</f>
        <v/>
      </c>
      <c r="BD152" s="167" t="str">
        <f>IF($C152="","",IF(Z$132="","",IF(Z$132="Faza inwest.",0,IF($C152=SUM($AK152:BC152),0,IF(SUM($G152:Z152)-SUM($AK152:BC152)&lt;=SUM($G152:Z152)*$E152,SUM($G152:Z152)-SUM($AK152:BC152),ROUND(SUM($G152:Z152)*$E152,2))))))</f>
        <v/>
      </c>
      <c r="BE152" s="167" t="str">
        <f>IF($C152="","",IF(AA$132="","",IF(AA$132="Faza inwest.",0,IF($C152=SUM($AK152:BD152),0,IF(SUM($G152:AA152)-SUM($AK152:BD152)&lt;=SUM($G152:AA152)*$E152,SUM($G152:AA152)-SUM($AK152:BD152),ROUND(SUM($G152:AA152)*$E152,2))))))</f>
        <v/>
      </c>
      <c r="BF152" s="167" t="str">
        <f>IF($C152="","",IF(AB$132="","",IF(AB$132="Faza inwest.",0,IF($C152=SUM($AK152:BE152),0,IF(SUM($G152:AB152)-SUM($AK152:BE152)&lt;=SUM($G152:AB152)*$E152,SUM($G152:AB152)-SUM($AK152:BE152),ROUND(SUM($G152:AB152)*$E152,2))))))</f>
        <v/>
      </c>
      <c r="BG152" s="167" t="str">
        <f>IF($C152="","",IF(AC$132="","",IF(AC$132="Faza inwest.",0,IF($C152=SUM($AK152:BF152),0,IF(SUM($G152:AC152)-SUM($AK152:BF152)&lt;=SUM($G152:AC152)*$E152,SUM($G152:AC152)-SUM($AK152:BF152),ROUND(SUM($G152:AC152)*$E152,2))))))</f>
        <v/>
      </c>
      <c r="BH152" s="167" t="str">
        <f>IF($C152="","",IF(AD$132="","",IF(AD$132="Faza inwest.",0,IF($C152=SUM($AK152:BG152),0,IF(SUM($G152:AD152)-SUM($AK152:BG152)&lt;=SUM($G152:AD152)*$E152,SUM($G152:AD152)-SUM($AK152:BG152),ROUND(SUM($G152:AD152)*$E152,2))))))</f>
        <v/>
      </c>
      <c r="BI152" s="167" t="str">
        <f>IF($C152="","",IF(AE$132="","",IF(AE$132="Faza inwest.",0,IF($C152=SUM($AK152:BH152),0,IF(SUM($G152:AE152)-SUM($AK152:BH152)&lt;=SUM($G152:AE152)*$E152,SUM($G152:AE152)-SUM($AK152:BH152),ROUND(SUM($G152:AE152)*$E152,2))))))</f>
        <v/>
      </c>
      <c r="BJ152" s="167" t="str">
        <f>IF($C152="","",IF(AF$132="","",IF(AF$132="Faza inwest.",0,IF($C152=SUM($AK152:BI152),0,IF(SUM($G152:AF152)-SUM($AK152:BI152)&lt;=SUM($G152:AF152)*$E152,SUM($G152:AF152)-SUM($AK152:BI152),ROUND(SUM($G152:AF152)*$E152,2))))))</f>
        <v/>
      </c>
      <c r="BK152" s="167" t="str">
        <f>IF($C152="","",IF(AG$132="","",IF(AG$132="Faza inwest.",0,IF($C152=SUM($AK152:BJ152),0,IF(SUM($G152:AG152)-SUM($AK152:BJ152)&lt;=SUM($G152:AG152)*$E152,SUM($G152:AG152)-SUM($AK152:BJ152),ROUND(SUM($G152:AG152)*$E152,2))))))</f>
        <v/>
      </c>
      <c r="BL152" s="167" t="str">
        <f>IF($C152="","",IF(AH$132="","",IF(AH$132="Faza inwest.",0,IF($C152=SUM($AK152:BK152),0,IF(SUM($G152:AH152)-SUM($AK152:BK152)&lt;=SUM($G152:AH152)*$E152,SUM($G152:AH152)-SUM($AK152:BK152),ROUND(SUM($G152:AH152)*$E152,2))))))</f>
        <v/>
      </c>
      <c r="BM152" s="167" t="str">
        <f>IF($C152="","",IF(AI$132="","",IF(AI$132="Faza inwest.",0,IF($C152=SUM($AK152:BL152),0,IF(SUM($G152:AI152)-SUM($AK152:BL152)&lt;=SUM($G152:AI152)*$E152,SUM($G152:AI152)-SUM($AK152:BL152),ROUND(SUM($G152:AI152)*$E152,2))))))</f>
        <v/>
      </c>
      <c r="BN152" s="167" t="str">
        <f>IF($C152="","",IF(AJ$132="","",IF(AJ$132="Faza inwest.",0,IF($C152=SUM($AK152:BM152),0,IF(SUM($G152:AJ152)-SUM($AK152:BM152)&lt;=SUM($G152:AJ152)*$E152,SUM($G152:AJ152)-SUM($AK152:BM152),ROUND(SUM($G152:AJ152)*$E152,2))))))</f>
        <v/>
      </c>
    </row>
    <row r="153" spans="1:66" s="62" customFormat="1">
      <c r="A153" s="84" t="str">
        <f t="shared" ref="A153" si="72">IF(A103="","",A103)</f>
        <v/>
      </c>
      <c r="B153" s="175" t="str">
        <f t="shared" si="37"/>
        <v/>
      </c>
      <c r="C153" s="176" t="str">
        <f t="shared" si="38"/>
        <v/>
      </c>
      <c r="D153" s="177" t="str">
        <f t="shared" ref="D153:E153" si="73">IF(D103="","",D103)</f>
        <v/>
      </c>
      <c r="E153" s="401" t="str">
        <f t="shared" si="73"/>
        <v/>
      </c>
      <c r="F153" s="178" t="s">
        <v>8</v>
      </c>
      <c r="G153" s="389" t="str">
        <f>IF(Dane!I130="","",Dane!I130)</f>
        <v/>
      </c>
      <c r="H153" s="389" t="str">
        <f>IF(Dane!J130="","",Dane!J130)</f>
        <v/>
      </c>
      <c r="I153" s="389" t="str">
        <f>IF(Dane!K130="","",Dane!K130)</f>
        <v/>
      </c>
      <c r="J153" s="389" t="str">
        <f>IF(Dane!L130="","",Dane!L130)</f>
        <v/>
      </c>
      <c r="K153" s="389" t="str">
        <f>IF(Dane!M130="","",Dane!M130)</f>
        <v/>
      </c>
      <c r="L153" s="389" t="str">
        <f>IF(Dane!N130="","",Dane!N130)</f>
        <v/>
      </c>
      <c r="M153" s="389" t="str">
        <f>IF(Dane!O130="","",Dane!O130)</f>
        <v/>
      </c>
      <c r="N153" s="389" t="str">
        <f>IF(Dane!P130="","",Dane!P130)</f>
        <v/>
      </c>
      <c r="O153" s="389" t="str">
        <f>IF(Dane!Q130="","",Dane!Q130)</f>
        <v/>
      </c>
      <c r="P153" s="389" t="str">
        <f>IF(Dane!R130="","",Dane!R130)</f>
        <v/>
      </c>
      <c r="Q153" s="389" t="str">
        <f>IF(Dane!S130="","",Dane!S130)</f>
        <v/>
      </c>
      <c r="R153" s="389" t="str">
        <f>IF(Dane!T130="","",Dane!T130)</f>
        <v/>
      </c>
      <c r="S153" s="389" t="str">
        <f>IF(Dane!U130="","",Dane!U130)</f>
        <v/>
      </c>
      <c r="T153" s="389" t="str">
        <f>IF(Dane!V130="","",Dane!V130)</f>
        <v/>
      </c>
      <c r="U153" s="389" t="str">
        <f>IF(Dane!W130="","",Dane!W130)</f>
        <v/>
      </c>
      <c r="V153" s="389" t="str">
        <f>IF(Dane!X130="","",Dane!X130)</f>
        <v/>
      </c>
      <c r="W153" s="389" t="str">
        <f>IF(Dane!Y130="","",Dane!Y130)</f>
        <v/>
      </c>
      <c r="X153" s="389" t="str">
        <f>IF(Dane!Z130="","",Dane!Z130)</f>
        <v/>
      </c>
      <c r="Y153" s="389" t="str">
        <f>IF(Dane!AA130="","",Dane!AA130)</f>
        <v/>
      </c>
      <c r="Z153" s="389" t="str">
        <f>IF(Dane!AB130="","",Dane!AB130)</f>
        <v/>
      </c>
      <c r="AA153" s="389" t="str">
        <f>IF(Dane!AC130="","",Dane!AC130)</f>
        <v/>
      </c>
      <c r="AB153" s="389" t="str">
        <f>IF(Dane!AD130="","",Dane!AD130)</f>
        <v/>
      </c>
      <c r="AC153" s="389" t="str">
        <f>IF(Dane!AE130="","",Dane!AE130)</f>
        <v/>
      </c>
      <c r="AD153" s="389" t="str">
        <f>IF(Dane!AF130="","",Dane!AF130)</f>
        <v/>
      </c>
      <c r="AE153" s="389" t="str">
        <f>IF(Dane!AG130="","",Dane!AG130)</f>
        <v/>
      </c>
      <c r="AF153" s="389" t="str">
        <f>IF(Dane!AH130="","",Dane!AH130)</f>
        <v/>
      </c>
      <c r="AG153" s="389" t="str">
        <f>IF(Dane!AI130="","",Dane!AI130)</f>
        <v/>
      </c>
      <c r="AH153" s="389" t="str">
        <f>IF(Dane!AJ130="","",Dane!AJ130)</f>
        <v/>
      </c>
      <c r="AI153" s="389" t="str">
        <f>IF(Dane!AK130="","",Dane!AK130)</f>
        <v/>
      </c>
      <c r="AJ153" s="389" t="str">
        <f>IF(Dane!AL130="","",Dane!AL130)</f>
        <v/>
      </c>
      <c r="AK153" s="167" t="str">
        <f>IF($C153="","",IF(H$83="","",IF(G$83="Faza inwest.",0,ROUND(SUM($G153:G153)*$E153,2))))</f>
        <v/>
      </c>
      <c r="AL153" s="167" t="str">
        <f>IF($C153="","",IF(H$132="","",IF(H$132="Faza inwest.",0,IF($C153=SUM($AK153:AK153),0,IF(SUM($G153:H153)-SUM($AK153:AK153)&lt;=SUM($G153:H153)*$E153,SUM($G153:H153)-SUM($AK153:AK153),ROUND(SUM($G153:H153)*$E153,2))))))</f>
        <v/>
      </c>
      <c r="AM153" s="167" t="str">
        <f>IF($C153="","",IF(I$132="","",IF(I$132="Faza inwest.",0,IF($C153=SUM($AK153:AL153),0,IF(SUM($G153:I153)-SUM($AK153:AL153)&lt;=SUM($G153:I153)*$E153,SUM($G153:I153)-SUM($AK153:AL153),ROUND(SUM($G153:I153)*$E153,2))))))</f>
        <v/>
      </c>
      <c r="AN153" s="167" t="str">
        <f>IF($C153="","",IF(J$132="","",IF(J$132="Faza inwest.",0,IF($C153=SUM($AK153:AM153),0,IF(SUM($G153:J153)-SUM($AK153:AM153)&lt;=SUM($G153:J153)*$E153,SUM($G153:J153)-SUM($AK153:AM153),ROUND(SUM($G153:J153)*$E153,2))))))</f>
        <v/>
      </c>
      <c r="AO153" s="167" t="str">
        <f>IF($C153="","",IF(K$132="","",IF(K$132="Faza inwest.",0,IF($C153=SUM($AK153:AN153),0,IF(SUM($G153:K153)-SUM($AK153:AN153)&lt;=SUM($G153:K153)*$E153,SUM($G153:K153)-SUM($AK153:AN153),ROUND(SUM($G153:K153)*$E153,2))))))</f>
        <v/>
      </c>
      <c r="AP153" s="167" t="str">
        <f>IF($C153="","",IF(L$132="","",IF(L$132="Faza inwest.",0,IF($C153=SUM($AK153:AO153),0,IF(SUM($G153:L153)-SUM($AK153:AO153)&lt;=SUM($G153:L153)*$E153,SUM($G153:L153)-SUM($AK153:AO153),ROUND(SUM($G153:L153)*$E153,2))))))</f>
        <v/>
      </c>
      <c r="AQ153" s="167" t="str">
        <f>IF($C153="","",IF(M$132="","",IF(M$132="Faza inwest.",0,IF($C153=SUM($AK153:AP153),0,IF(SUM($G153:M153)-SUM($AK153:AP153)&lt;=SUM($G153:M153)*$E153,SUM($G153:M153)-SUM($AK153:AP153),ROUND(SUM($G153:M153)*$E153,2))))))</f>
        <v/>
      </c>
      <c r="AR153" s="167" t="str">
        <f>IF($C153="","",IF(N$132="","",IF(N$132="Faza inwest.",0,IF($C153=SUM($AK153:AQ153),0,IF(SUM($G153:N153)-SUM($AK153:AQ153)&lt;=SUM($G153:N153)*$E153,SUM($G153:N153)-SUM($AK153:AQ153),ROUND(SUM($G153:N153)*$E153,2))))))</f>
        <v/>
      </c>
      <c r="AS153" s="167" t="str">
        <f>IF($C153="","",IF(O$132="","",IF(O$132="Faza inwest.",0,IF($C153=SUM($AK153:AR153),0,IF(SUM($G153:O153)-SUM($AK153:AR153)&lt;=SUM($G153:O153)*$E153,SUM($G153:O153)-SUM($AK153:AR153),ROUND(SUM($G153:O153)*$E153,2))))))</f>
        <v/>
      </c>
      <c r="AT153" s="167" t="str">
        <f>IF($C153="","",IF(P$132="","",IF(P$132="Faza inwest.",0,IF($C153=SUM($AK153:AS153),0,IF(SUM($G153:P153)-SUM($AK153:AS153)&lt;=SUM($G153:P153)*$E153,SUM($G153:P153)-SUM($AK153:AS153),ROUND(SUM($G153:P153)*$E153,2))))))</f>
        <v/>
      </c>
      <c r="AU153" s="167" t="str">
        <f>IF($C153="","",IF(Q$132="","",IF(Q$132="Faza inwest.",0,IF($C153=SUM($AK153:AT153),0,IF(SUM($G153:Q153)-SUM($AK153:AT153)&lt;=SUM($G153:Q153)*$E153,SUM($G153:Q153)-SUM($AK153:AT153),ROUND(SUM($G153:Q153)*$E153,2))))))</f>
        <v/>
      </c>
      <c r="AV153" s="167" t="str">
        <f>IF($C153="","",IF(R$132="","",IF(R$132="Faza inwest.",0,IF($C153=SUM($AK153:AU153),0,IF(SUM($G153:R153)-SUM($AK153:AU153)&lt;=SUM($G153:R153)*$E153,SUM($G153:R153)-SUM($AK153:AU153),ROUND(SUM($G153:R153)*$E153,2))))))</f>
        <v/>
      </c>
      <c r="AW153" s="167" t="str">
        <f>IF($C153="","",IF(S$132="","",IF(S$132="Faza inwest.",0,IF($C153=SUM($AK153:AV153),0,IF(SUM($G153:S153)-SUM($AK153:AV153)&lt;=SUM($G153:S153)*$E153,SUM($G153:S153)-SUM($AK153:AV153),ROUND(SUM($G153:S153)*$E153,2))))))</f>
        <v/>
      </c>
      <c r="AX153" s="167" t="str">
        <f>IF($C153="","",IF(T$132="","",IF(T$132="Faza inwest.",0,IF($C153=SUM($AK153:AW153),0,IF(SUM($G153:T153)-SUM($AK153:AW153)&lt;=SUM($G153:T153)*$E153,SUM($G153:T153)-SUM($AK153:AW153),ROUND(SUM($G153:T153)*$E153,2))))))</f>
        <v/>
      </c>
      <c r="AY153" s="167" t="str">
        <f>IF($C153="","",IF(U$132="","",IF(U$132="Faza inwest.",0,IF($C153=SUM($AK153:AX153),0,IF(SUM($G153:U153)-SUM($AK153:AX153)&lt;=SUM($G153:U153)*$E153,SUM($G153:U153)-SUM($AK153:AX153),ROUND(SUM($G153:U153)*$E153,2))))))</f>
        <v/>
      </c>
      <c r="AZ153" s="167" t="str">
        <f>IF($C153="","",IF(V$132="","",IF(V$132="Faza inwest.",0,IF($C153=SUM($AK153:AY153),0,IF(SUM($G153:V153)-SUM($AK153:AY153)&lt;=SUM($G153:V153)*$E153,SUM($G153:V153)-SUM($AK153:AY153),ROUND(SUM($G153:V153)*$E153,2))))))</f>
        <v/>
      </c>
      <c r="BA153" s="167" t="str">
        <f>IF($C153="","",IF(W$132="","",IF(W$132="Faza inwest.",0,IF($C153=SUM($AK153:AZ153),0,IF(SUM($G153:W153)-SUM($AK153:AZ153)&lt;=SUM($G153:W153)*$E153,SUM($G153:W153)-SUM($AK153:AZ153),ROUND(SUM($G153:W153)*$E153,2))))))</f>
        <v/>
      </c>
      <c r="BB153" s="167" t="str">
        <f>IF($C153="","",IF(X$132="","",IF(X$132="Faza inwest.",0,IF($C153=SUM($AK153:BA153),0,IF(SUM($G153:X153)-SUM($AK153:BA153)&lt;=SUM($G153:X153)*$E153,SUM($G153:X153)-SUM($AK153:BA153),ROUND(SUM($G153:X153)*$E153,2))))))</f>
        <v/>
      </c>
      <c r="BC153" s="167" t="str">
        <f>IF($C153="","",IF(Y$132="","",IF(Y$132="Faza inwest.",0,IF($C153=SUM($AK153:BB153),0,IF(SUM($G153:Y153)-SUM($AK153:BB153)&lt;=SUM($G153:Y153)*$E153,SUM($G153:Y153)-SUM($AK153:BB153),ROUND(SUM($G153:Y153)*$E153,2))))))</f>
        <v/>
      </c>
      <c r="BD153" s="167" t="str">
        <f>IF($C153="","",IF(Z$132="","",IF(Z$132="Faza inwest.",0,IF($C153=SUM($AK153:BC153),0,IF(SUM($G153:Z153)-SUM($AK153:BC153)&lt;=SUM($G153:Z153)*$E153,SUM($G153:Z153)-SUM($AK153:BC153),ROUND(SUM($G153:Z153)*$E153,2))))))</f>
        <v/>
      </c>
      <c r="BE153" s="167" t="str">
        <f>IF($C153="","",IF(AA$132="","",IF(AA$132="Faza inwest.",0,IF($C153=SUM($AK153:BD153),0,IF(SUM($G153:AA153)-SUM($AK153:BD153)&lt;=SUM($G153:AA153)*$E153,SUM($G153:AA153)-SUM($AK153:BD153),ROUND(SUM($G153:AA153)*$E153,2))))))</f>
        <v/>
      </c>
      <c r="BF153" s="167" t="str">
        <f>IF($C153="","",IF(AB$132="","",IF(AB$132="Faza inwest.",0,IF($C153=SUM($AK153:BE153),0,IF(SUM($G153:AB153)-SUM($AK153:BE153)&lt;=SUM($G153:AB153)*$E153,SUM($G153:AB153)-SUM($AK153:BE153),ROUND(SUM($G153:AB153)*$E153,2))))))</f>
        <v/>
      </c>
      <c r="BG153" s="167" t="str">
        <f>IF($C153="","",IF(AC$132="","",IF(AC$132="Faza inwest.",0,IF($C153=SUM($AK153:BF153),0,IF(SUM($G153:AC153)-SUM($AK153:BF153)&lt;=SUM($G153:AC153)*$E153,SUM($G153:AC153)-SUM($AK153:BF153),ROUND(SUM($G153:AC153)*$E153,2))))))</f>
        <v/>
      </c>
      <c r="BH153" s="167" t="str">
        <f>IF($C153="","",IF(AD$132="","",IF(AD$132="Faza inwest.",0,IF($C153=SUM($AK153:BG153),0,IF(SUM($G153:AD153)-SUM($AK153:BG153)&lt;=SUM($G153:AD153)*$E153,SUM($G153:AD153)-SUM($AK153:BG153),ROUND(SUM($G153:AD153)*$E153,2))))))</f>
        <v/>
      </c>
      <c r="BI153" s="167" t="str">
        <f>IF($C153="","",IF(AE$132="","",IF(AE$132="Faza inwest.",0,IF($C153=SUM($AK153:BH153),0,IF(SUM($G153:AE153)-SUM($AK153:BH153)&lt;=SUM($G153:AE153)*$E153,SUM($G153:AE153)-SUM($AK153:BH153),ROUND(SUM($G153:AE153)*$E153,2))))))</f>
        <v/>
      </c>
      <c r="BJ153" s="167" t="str">
        <f>IF($C153="","",IF(AF$132="","",IF(AF$132="Faza inwest.",0,IF($C153=SUM($AK153:BI153),0,IF(SUM($G153:AF153)-SUM($AK153:BI153)&lt;=SUM($G153:AF153)*$E153,SUM($G153:AF153)-SUM($AK153:BI153),ROUND(SUM($G153:AF153)*$E153,2))))))</f>
        <v/>
      </c>
      <c r="BK153" s="167" t="str">
        <f>IF($C153="","",IF(AG$132="","",IF(AG$132="Faza inwest.",0,IF($C153=SUM($AK153:BJ153),0,IF(SUM($G153:AG153)-SUM($AK153:BJ153)&lt;=SUM($G153:AG153)*$E153,SUM($G153:AG153)-SUM($AK153:BJ153),ROUND(SUM($G153:AG153)*$E153,2))))))</f>
        <v/>
      </c>
      <c r="BL153" s="167" t="str">
        <f>IF($C153="","",IF(AH$132="","",IF(AH$132="Faza inwest.",0,IF($C153=SUM($AK153:BK153),0,IF(SUM($G153:AH153)-SUM($AK153:BK153)&lt;=SUM($G153:AH153)*$E153,SUM($G153:AH153)-SUM($AK153:BK153),ROUND(SUM($G153:AH153)*$E153,2))))))</f>
        <v/>
      </c>
      <c r="BM153" s="167" t="str">
        <f>IF($C153="","",IF(AI$132="","",IF(AI$132="Faza inwest.",0,IF($C153=SUM($AK153:BL153),0,IF(SUM($G153:AI153)-SUM($AK153:BL153)&lt;=SUM($G153:AI153)*$E153,SUM($G153:AI153)-SUM($AK153:BL153),ROUND(SUM($G153:AI153)*$E153,2))))))</f>
        <v/>
      </c>
      <c r="BN153" s="167" t="str">
        <f>IF($C153="","",IF(AJ$132="","",IF(AJ$132="Faza inwest.",0,IF($C153=SUM($AK153:BM153),0,IF(SUM($G153:AJ153)-SUM($AK153:BM153)&lt;=SUM($G153:AJ153)*$E153,SUM($G153:AJ153)-SUM($AK153:BM153),ROUND(SUM($G153:AJ153)*$E153,2))))))</f>
        <v/>
      </c>
    </row>
    <row r="154" spans="1:66" s="62" customFormat="1">
      <c r="A154" s="84" t="str">
        <f t="shared" ref="A154" si="74">IF(A104="","",A104)</f>
        <v/>
      </c>
      <c r="B154" s="179" t="str">
        <f t="shared" si="37"/>
        <v/>
      </c>
      <c r="C154" s="180" t="str">
        <f t="shared" si="38"/>
        <v/>
      </c>
      <c r="D154" s="181" t="str">
        <f t="shared" ref="D154:E154" si="75">IF(D104="","",D104)</f>
        <v/>
      </c>
      <c r="E154" s="402" t="str">
        <f t="shared" si="75"/>
        <v/>
      </c>
      <c r="F154" s="182" t="s">
        <v>8</v>
      </c>
      <c r="G154" s="390" t="str">
        <f>IF(Dane!I131="","",Dane!I131)</f>
        <v/>
      </c>
      <c r="H154" s="390" t="str">
        <f>IF(Dane!J131="","",Dane!J131)</f>
        <v/>
      </c>
      <c r="I154" s="390" t="str">
        <f>IF(Dane!K131="","",Dane!K131)</f>
        <v/>
      </c>
      <c r="J154" s="390" t="str">
        <f>IF(Dane!L131="","",Dane!L131)</f>
        <v/>
      </c>
      <c r="K154" s="390" t="str">
        <f>IF(Dane!M131="","",Dane!M131)</f>
        <v/>
      </c>
      <c r="L154" s="390" t="str">
        <f>IF(Dane!N131="","",Dane!N131)</f>
        <v/>
      </c>
      <c r="M154" s="390" t="str">
        <f>IF(Dane!O131="","",Dane!O131)</f>
        <v/>
      </c>
      <c r="N154" s="390" t="str">
        <f>IF(Dane!P131="","",Dane!P131)</f>
        <v/>
      </c>
      <c r="O154" s="390" t="str">
        <f>IF(Dane!Q131="","",Dane!Q131)</f>
        <v/>
      </c>
      <c r="P154" s="390" t="str">
        <f>IF(Dane!R131="","",Dane!R131)</f>
        <v/>
      </c>
      <c r="Q154" s="390" t="str">
        <f>IF(Dane!S131="","",Dane!S131)</f>
        <v/>
      </c>
      <c r="R154" s="390" t="str">
        <f>IF(Dane!T131="","",Dane!T131)</f>
        <v/>
      </c>
      <c r="S154" s="390" t="str">
        <f>IF(Dane!U131="","",Dane!U131)</f>
        <v/>
      </c>
      <c r="T154" s="390" t="str">
        <f>IF(Dane!V131="","",Dane!V131)</f>
        <v/>
      </c>
      <c r="U154" s="390" t="str">
        <f>IF(Dane!W131="","",Dane!W131)</f>
        <v/>
      </c>
      <c r="V154" s="390" t="str">
        <f>IF(Dane!X131="","",Dane!X131)</f>
        <v/>
      </c>
      <c r="W154" s="390" t="str">
        <f>IF(Dane!Y131="","",Dane!Y131)</f>
        <v/>
      </c>
      <c r="X154" s="390" t="str">
        <f>IF(Dane!Z131="","",Dane!Z131)</f>
        <v/>
      </c>
      <c r="Y154" s="390" t="str">
        <f>IF(Dane!AA131="","",Dane!AA131)</f>
        <v/>
      </c>
      <c r="Z154" s="390" t="str">
        <f>IF(Dane!AB131="","",Dane!AB131)</f>
        <v/>
      </c>
      <c r="AA154" s="390" t="str">
        <f>IF(Dane!AC131="","",Dane!AC131)</f>
        <v/>
      </c>
      <c r="AB154" s="390" t="str">
        <f>IF(Dane!AD131="","",Dane!AD131)</f>
        <v/>
      </c>
      <c r="AC154" s="390" t="str">
        <f>IF(Dane!AE131="","",Dane!AE131)</f>
        <v/>
      </c>
      <c r="AD154" s="390" t="str">
        <f>IF(Dane!AF131="","",Dane!AF131)</f>
        <v/>
      </c>
      <c r="AE154" s="390" t="str">
        <f>IF(Dane!AG131="","",Dane!AG131)</f>
        <v/>
      </c>
      <c r="AF154" s="390" t="str">
        <f>IF(Dane!AH131="","",Dane!AH131)</f>
        <v/>
      </c>
      <c r="AG154" s="390" t="str">
        <f>IF(Dane!AI131="","",Dane!AI131)</f>
        <v/>
      </c>
      <c r="AH154" s="390" t="str">
        <f>IF(Dane!AJ131="","",Dane!AJ131)</f>
        <v/>
      </c>
      <c r="AI154" s="390" t="str">
        <f>IF(Dane!AK131="","",Dane!AK131)</f>
        <v/>
      </c>
      <c r="AJ154" s="390" t="str">
        <f>IF(Dane!AL131="","",Dane!AL131)</f>
        <v/>
      </c>
      <c r="AK154" s="169" t="str">
        <f>IF($C154="","",IF(H$83="","",IF(G$83="Faza inwest.",0,ROUND(SUM($G154:G154)*$E154,2))))</f>
        <v/>
      </c>
      <c r="AL154" s="169" t="str">
        <f>IF($C154="","",IF(H$132="","",IF(H$132="Faza inwest.",0,IF($C154=SUM($AK154:AK154),0,IF(SUM($G154:H154)-SUM($AK154:AK154)&lt;=SUM($G154:H154)*$E154,SUM($G154:H154)-SUM($AK154:AK154),ROUND(SUM($G154:H154)*$E154,2))))))</f>
        <v/>
      </c>
      <c r="AM154" s="169" t="str">
        <f>IF($C154="","",IF(I$132="","",IF(I$132="Faza inwest.",0,IF($C154=SUM($AK154:AL154),0,IF(SUM($G154:I154)-SUM($AK154:AL154)&lt;=SUM($G154:I154)*$E154,SUM($G154:I154)-SUM($AK154:AL154),ROUND(SUM($G154:I154)*$E154,2))))))</f>
        <v/>
      </c>
      <c r="AN154" s="169" t="str">
        <f>IF($C154="","",IF(J$132="","",IF(J$132="Faza inwest.",0,IF($C154=SUM($AK154:AM154),0,IF(SUM($G154:J154)-SUM($AK154:AM154)&lt;=SUM($G154:J154)*$E154,SUM($G154:J154)-SUM($AK154:AM154),ROUND(SUM($G154:J154)*$E154,2))))))</f>
        <v/>
      </c>
      <c r="AO154" s="169" t="str">
        <f>IF($C154="","",IF(K$132="","",IF(K$132="Faza inwest.",0,IF($C154=SUM($AK154:AN154),0,IF(SUM($G154:K154)-SUM($AK154:AN154)&lt;=SUM($G154:K154)*$E154,SUM($G154:K154)-SUM($AK154:AN154),ROUND(SUM($G154:K154)*$E154,2))))))</f>
        <v/>
      </c>
      <c r="AP154" s="169" t="str">
        <f>IF($C154="","",IF(L$132="","",IF(L$132="Faza inwest.",0,IF($C154=SUM($AK154:AO154),0,IF(SUM($G154:L154)-SUM($AK154:AO154)&lt;=SUM($G154:L154)*$E154,SUM($G154:L154)-SUM($AK154:AO154),ROUND(SUM($G154:L154)*$E154,2))))))</f>
        <v/>
      </c>
      <c r="AQ154" s="169" t="str">
        <f>IF($C154="","",IF(M$132="","",IF(M$132="Faza inwest.",0,IF($C154=SUM($AK154:AP154),0,IF(SUM($G154:M154)-SUM($AK154:AP154)&lt;=SUM($G154:M154)*$E154,SUM($G154:M154)-SUM($AK154:AP154),ROUND(SUM($G154:M154)*$E154,2))))))</f>
        <v/>
      </c>
      <c r="AR154" s="169" t="str">
        <f>IF($C154="","",IF(N$132="","",IF(N$132="Faza inwest.",0,IF($C154=SUM($AK154:AQ154),0,IF(SUM($G154:N154)-SUM($AK154:AQ154)&lt;=SUM($G154:N154)*$E154,SUM($G154:N154)-SUM($AK154:AQ154),ROUND(SUM($G154:N154)*$E154,2))))))</f>
        <v/>
      </c>
      <c r="AS154" s="169" t="str">
        <f>IF($C154="","",IF(O$132="","",IF(O$132="Faza inwest.",0,IF($C154=SUM($AK154:AR154),0,IF(SUM($G154:O154)-SUM($AK154:AR154)&lt;=SUM($G154:O154)*$E154,SUM($G154:O154)-SUM($AK154:AR154),ROUND(SUM($G154:O154)*$E154,2))))))</f>
        <v/>
      </c>
      <c r="AT154" s="169" t="str">
        <f>IF($C154="","",IF(P$132="","",IF(P$132="Faza inwest.",0,IF($C154=SUM($AK154:AS154),0,IF(SUM($G154:P154)-SUM($AK154:AS154)&lt;=SUM($G154:P154)*$E154,SUM($G154:P154)-SUM($AK154:AS154),ROUND(SUM($G154:P154)*$E154,2))))))</f>
        <v/>
      </c>
      <c r="AU154" s="169" t="str">
        <f>IF($C154="","",IF(Q$132="","",IF(Q$132="Faza inwest.",0,IF($C154=SUM($AK154:AT154),0,IF(SUM($G154:Q154)-SUM($AK154:AT154)&lt;=SUM($G154:Q154)*$E154,SUM($G154:Q154)-SUM($AK154:AT154),ROUND(SUM($G154:Q154)*$E154,2))))))</f>
        <v/>
      </c>
      <c r="AV154" s="169" t="str">
        <f>IF($C154="","",IF(R$132="","",IF(R$132="Faza inwest.",0,IF($C154=SUM($AK154:AU154),0,IF(SUM($G154:R154)-SUM($AK154:AU154)&lt;=SUM($G154:R154)*$E154,SUM($G154:R154)-SUM($AK154:AU154),ROUND(SUM($G154:R154)*$E154,2))))))</f>
        <v/>
      </c>
      <c r="AW154" s="169" t="str">
        <f>IF($C154="","",IF(S$132="","",IF(S$132="Faza inwest.",0,IF($C154=SUM($AK154:AV154),0,IF(SUM($G154:S154)-SUM($AK154:AV154)&lt;=SUM($G154:S154)*$E154,SUM($G154:S154)-SUM($AK154:AV154),ROUND(SUM($G154:S154)*$E154,2))))))</f>
        <v/>
      </c>
      <c r="AX154" s="169" t="str">
        <f>IF($C154="","",IF(T$132="","",IF(T$132="Faza inwest.",0,IF($C154=SUM($AK154:AW154),0,IF(SUM($G154:T154)-SUM($AK154:AW154)&lt;=SUM($G154:T154)*$E154,SUM($G154:T154)-SUM($AK154:AW154),ROUND(SUM($G154:T154)*$E154,2))))))</f>
        <v/>
      </c>
      <c r="AY154" s="169" t="str">
        <f>IF($C154="","",IF(U$132="","",IF(U$132="Faza inwest.",0,IF($C154=SUM($AK154:AX154),0,IF(SUM($G154:U154)-SUM($AK154:AX154)&lt;=SUM($G154:U154)*$E154,SUM($G154:U154)-SUM($AK154:AX154),ROUND(SUM($G154:U154)*$E154,2))))))</f>
        <v/>
      </c>
      <c r="AZ154" s="169" t="str">
        <f>IF($C154="","",IF(V$132="","",IF(V$132="Faza inwest.",0,IF($C154=SUM($AK154:AY154),0,IF(SUM($G154:V154)-SUM($AK154:AY154)&lt;=SUM($G154:V154)*$E154,SUM($G154:V154)-SUM($AK154:AY154),ROUND(SUM($G154:V154)*$E154,2))))))</f>
        <v/>
      </c>
      <c r="BA154" s="169" t="str">
        <f>IF($C154="","",IF(W$132="","",IF(W$132="Faza inwest.",0,IF($C154=SUM($AK154:AZ154),0,IF(SUM($G154:W154)-SUM($AK154:AZ154)&lt;=SUM($G154:W154)*$E154,SUM($G154:W154)-SUM($AK154:AZ154),ROUND(SUM($G154:W154)*$E154,2))))))</f>
        <v/>
      </c>
      <c r="BB154" s="169" t="str">
        <f>IF($C154="","",IF(X$132="","",IF(X$132="Faza inwest.",0,IF($C154=SUM($AK154:BA154),0,IF(SUM($G154:X154)-SUM($AK154:BA154)&lt;=SUM($G154:X154)*$E154,SUM($G154:X154)-SUM($AK154:BA154),ROUND(SUM($G154:X154)*$E154,2))))))</f>
        <v/>
      </c>
      <c r="BC154" s="169" t="str">
        <f>IF($C154="","",IF(Y$132="","",IF(Y$132="Faza inwest.",0,IF($C154=SUM($AK154:BB154),0,IF(SUM($G154:Y154)-SUM($AK154:BB154)&lt;=SUM($G154:Y154)*$E154,SUM($G154:Y154)-SUM($AK154:BB154),ROUND(SUM($G154:Y154)*$E154,2))))))</f>
        <v/>
      </c>
      <c r="BD154" s="169" t="str">
        <f>IF($C154="","",IF(Z$132="","",IF(Z$132="Faza inwest.",0,IF($C154=SUM($AK154:BC154),0,IF(SUM($G154:Z154)-SUM($AK154:BC154)&lt;=SUM($G154:Z154)*$E154,SUM($G154:Z154)-SUM($AK154:BC154),ROUND(SUM($G154:Z154)*$E154,2))))))</f>
        <v/>
      </c>
      <c r="BE154" s="169" t="str">
        <f>IF($C154="","",IF(AA$132="","",IF(AA$132="Faza inwest.",0,IF($C154=SUM($AK154:BD154),0,IF(SUM($G154:AA154)-SUM($AK154:BD154)&lt;=SUM($G154:AA154)*$E154,SUM($G154:AA154)-SUM($AK154:BD154),ROUND(SUM($G154:AA154)*$E154,2))))))</f>
        <v/>
      </c>
      <c r="BF154" s="169" t="str">
        <f>IF($C154="","",IF(AB$132="","",IF(AB$132="Faza inwest.",0,IF($C154=SUM($AK154:BE154),0,IF(SUM($G154:AB154)-SUM($AK154:BE154)&lt;=SUM($G154:AB154)*$E154,SUM($G154:AB154)-SUM($AK154:BE154),ROUND(SUM($G154:AB154)*$E154,2))))))</f>
        <v/>
      </c>
      <c r="BG154" s="169" t="str">
        <f>IF($C154="","",IF(AC$132="","",IF(AC$132="Faza inwest.",0,IF($C154=SUM($AK154:BF154),0,IF(SUM($G154:AC154)-SUM($AK154:BF154)&lt;=SUM($G154:AC154)*$E154,SUM($G154:AC154)-SUM($AK154:BF154),ROUND(SUM($G154:AC154)*$E154,2))))))</f>
        <v/>
      </c>
      <c r="BH154" s="169" t="str">
        <f>IF($C154="","",IF(AD$132="","",IF(AD$132="Faza inwest.",0,IF($C154=SUM($AK154:BG154),0,IF(SUM($G154:AD154)-SUM($AK154:BG154)&lt;=SUM($G154:AD154)*$E154,SUM($G154:AD154)-SUM($AK154:BG154),ROUND(SUM($G154:AD154)*$E154,2))))))</f>
        <v/>
      </c>
      <c r="BI154" s="169" t="str">
        <f>IF($C154="","",IF(AE$132="","",IF(AE$132="Faza inwest.",0,IF($C154=SUM($AK154:BH154),0,IF(SUM($G154:AE154)-SUM($AK154:BH154)&lt;=SUM($G154:AE154)*$E154,SUM($G154:AE154)-SUM($AK154:BH154),ROUND(SUM($G154:AE154)*$E154,2))))))</f>
        <v/>
      </c>
      <c r="BJ154" s="169" t="str">
        <f>IF($C154="","",IF(AF$132="","",IF(AF$132="Faza inwest.",0,IF($C154=SUM($AK154:BI154),0,IF(SUM($G154:AF154)-SUM($AK154:BI154)&lt;=SUM($G154:AF154)*$E154,SUM($G154:AF154)-SUM($AK154:BI154),ROUND(SUM($G154:AF154)*$E154,2))))))</f>
        <v/>
      </c>
      <c r="BK154" s="169" t="str">
        <f>IF($C154="","",IF(AG$132="","",IF(AG$132="Faza inwest.",0,IF($C154=SUM($AK154:BJ154),0,IF(SUM($G154:AG154)-SUM($AK154:BJ154)&lt;=SUM($G154:AG154)*$E154,SUM($G154:AG154)-SUM($AK154:BJ154),ROUND(SUM($G154:AG154)*$E154,2))))))</f>
        <v/>
      </c>
      <c r="BL154" s="169" t="str">
        <f>IF($C154="","",IF(AH$132="","",IF(AH$132="Faza inwest.",0,IF($C154=SUM($AK154:BK154),0,IF(SUM($G154:AH154)-SUM($AK154:BK154)&lt;=SUM($G154:AH154)*$E154,SUM($G154:AH154)-SUM($AK154:BK154),ROUND(SUM($G154:AH154)*$E154,2))))))</f>
        <v/>
      </c>
      <c r="BM154" s="169" t="str">
        <f>IF($C154="","",IF(AI$132="","",IF(AI$132="Faza inwest.",0,IF($C154=SUM($AK154:BL154),0,IF(SUM($G154:AI154)-SUM($AK154:BL154)&lt;=SUM($G154:AI154)*$E154,SUM($G154:AI154)-SUM($AK154:BL154),ROUND(SUM($G154:AI154)*$E154,2))))))</f>
        <v/>
      </c>
      <c r="BN154" s="169" t="str">
        <f>IF($C154="","",IF(AJ$132="","",IF(AJ$132="Faza inwest.",0,IF($C154=SUM($AK154:BM154),0,IF(SUM($G154:AJ154)-SUM($AK154:BM154)&lt;=SUM($G154:AJ154)*$E154,SUM($G154:AJ154)-SUM($AK154:BM154),ROUND(SUM($G154:AJ154)*$E154,2))))))</f>
        <v/>
      </c>
    </row>
    <row r="155" spans="1:66" s="61" customFormat="1">
      <c r="A155" s="183" t="s">
        <v>123</v>
      </c>
      <c r="B155" s="184" t="s">
        <v>166</v>
      </c>
      <c r="C155" s="185"/>
      <c r="D155" s="186"/>
      <c r="E155" s="186"/>
      <c r="F155" s="186"/>
      <c r="G155" s="185"/>
      <c r="H155" s="185"/>
      <c r="I155" s="185"/>
      <c r="J155" s="185"/>
      <c r="K155" s="185"/>
      <c r="L155" s="185"/>
      <c r="M155" s="185"/>
      <c r="N155" s="185"/>
      <c r="O155" s="185"/>
      <c r="P155" s="185"/>
      <c r="Q155" s="185"/>
      <c r="R155" s="185"/>
      <c r="S155" s="185"/>
      <c r="T155" s="185"/>
      <c r="U155" s="185"/>
      <c r="V155" s="185"/>
      <c r="W155" s="185"/>
      <c r="X155" s="185"/>
      <c r="Y155" s="185"/>
      <c r="Z155" s="185"/>
      <c r="AA155" s="185"/>
      <c r="AB155" s="185"/>
      <c r="AC155" s="185"/>
      <c r="AD155" s="185"/>
      <c r="AE155" s="185"/>
      <c r="AF155" s="185"/>
      <c r="AG155" s="185"/>
      <c r="AH155" s="185"/>
      <c r="AI155" s="185"/>
      <c r="AJ155" s="187"/>
      <c r="AK155" s="188"/>
      <c r="AL155" s="189"/>
      <c r="AM155" s="189"/>
      <c r="AN155" s="189"/>
      <c r="AO155" s="189"/>
      <c r="AP155" s="189"/>
      <c r="AQ155" s="189"/>
      <c r="AR155" s="189"/>
      <c r="AS155" s="189"/>
      <c r="AT155" s="189"/>
      <c r="AU155" s="189"/>
      <c r="AV155" s="189"/>
      <c r="AW155" s="189"/>
      <c r="AX155" s="189"/>
      <c r="AY155" s="189"/>
      <c r="AZ155" s="189"/>
      <c r="BA155" s="189"/>
      <c r="BB155" s="189"/>
      <c r="BC155" s="189"/>
      <c r="BD155" s="189"/>
      <c r="BE155" s="189"/>
      <c r="BF155" s="189"/>
      <c r="BG155" s="189"/>
      <c r="BH155" s="189"/>
      <c r="BI155" s="189"/>
      <c r="BJ155" s="189"/>
      <c r="BK155" s="189"/>
      <c r="BL155" s="189"/>
      <c r="BM155" s="189"/>
      <c r="BN155" s="190"/>
    </row>
    <row r="156" spans="1:66" s="62" customFormat="1">
      <c r="A156" s="90" t="str">
        <f>IF(A107="","",A107)</f>
        <v/>
      </c>
      <c r="B156" s="171" t="str">
        <f>IF(B107="","",B107)</f>
        <v/>
      </c>
      <c r="C156" s="172" t="str">
        <f t="shared" ref="C156:C175" si="76">IF(SUM(G156:AJ156)=0,"",SUM(G156:AJ156))</f>
        <v/>
      </c>
      <c r="D156" s="173" t="str">
        <f t="shared" ref="D156:E156" si="77">IF(D107="","",D107)</f>
        <v/>
      </c>
      <c r="E156" s="400" t="str">
        <f t="shared" si="77"/>
        <v/>
      </c>
      <c r="F156" s="174" t="s">
        <v>8</v>
      </c>
      <c r="G156" s="388" t="str">
        <f>IF(Dane!I133="","",Dane!I133)</f>
        <v/>
      </c>
      <c r="H156" s="388" t="str">
        <f>IF(Dane!J133="","",Dane!J133)</f>
        <v/>
      </c>
      <c r="I156" s="388" t="str">
        <f>IF(Dane!K133="","",Dane!K133)</f>
        <v/>
      </c>
      <c r="J156" s="388" t="str">
        <f>IF(Dane!L133="","",Dane!L133)</f>
        <v/>
      </c>
      <c r="K156" s="388" t="str">
        <f>IF(Dane!M133="","",Dane!M133)</f>
        <v/>
      </c>
      <c r="L156" s="388" t="str">
        <f>IF(Dane!N133="","",Dane!N133)</f>
        <v/>
      </c>
      <c r="M156" s="388" t="str">
        <f>IF(Dane!O133="","",Dane!O133)</f>
        <v/>
      </c>
      <c r="N156" s="388" t="str">
        <f>IF(Dane!P133="","",Dane!P133)</f>
        <v/>
      </c>
      <c r="O156" s="388" t="str">
        <f>IF(Dane!Q133="","",Dane!Q133)</f>
        <v/>
      </c>
      <c r="P156" s="388" t="str">
        <f>IF(Dane!R133="","",Dane!R133)</f>
        <v/>
      </c>
      <c r="Q156" s="388" t="str">
        <f>IF(Dane!S133="","",Dane!S133)</f>
        <v/>
      </c>
      <c r="R156" s="388" t="str">
        <f>IF(Dane!T133="","",Dane!T133)</f>
        <v/>
      </c>
      <c r="S156" s="388" t="str">
        <f>IF(Dane!U133="","",Dane!U133)</f>
        <v/>
      </c>
      <c r="T156" s="388" t="str">
        <f>IF(Dane!V133="","",Dane!V133)</f>
        <v/>
      </c>
      <c r="U156" s="388" t="str">
        <f>IF(Dane!W133="","",Dane!W133)</f>
        <v/>
      </c>
      <c r="V156" s="388" t="str">
        <f>IF(Dane!X133="","",Dane!X133)</f>
        <v/>
      </c>
      <c r="W156" s="388" t="str">
        <f>IF(Dane!Y133="","",Dane!Y133)</f>
        <v/>
      </c>
      <c r="X156" s="388" t="str">
        <f>IF(Dane!Z133="","",Dane!Z133)</f>
        <v/>
      </c>
      <c r="Y156" s="388" t="str">
        <f>IF(Dane!AA133="","",Dane!AA133)</f>
        <v/>
      </c>
      <c r="Z156" s="388" t="str">
        <f>IF(Dane!AB133="","",Dane!AB133)</f>
        <v/>
      </c>
      <c r="AA156" s="388" t="str">
        <f>IF(Dane!AC133="","",Dane!AC133)</f>
        <v/>
      </c>
      <c r="AB156" s="388" t="str">
        <f>IF(Dane!AD133="","",Dane!AD133)</f>
        <v/>
      </c>
      <c r="AC156" s="388" t="str">
        <f>IF(Dane!AE133="","",Dane!AE133)</f>
        <v/>
      </c>
      <c r="AD156" s="388" t="str">
        <f>IF(Dane!AF133="","",Dane!AF133)</f>
        <v/>
      </c>
      <c r="AE156" s="388" t="str">
        <f>IF(Dane!AG133="","",Dane!AG133)</f>
        <v/>
      </c>
      <c r="AF156" s="388" t="str">
        <f>IF(Dane!AH133="","",Dane!AH133)</f>
        <v/>
      </c>
      <c r="AG156" s="388" t="str">
        <f>IF(Dane!AI133="","",Dane!AI133)</f>
        <v/>
      </c>
      <c r="AH156" s="388" t="str">
        <f>IF(Dane!AJ133="","",Dane!AJ133)</f>
        <v/>
      </c>
      <c r="AI156" s="388" t="str">
        <f>IF(Dane!AK133="","",Dane!AK133)</f>
        <v/>
      </c>
      <c r="AJ156" s="388" t="str">
        <f>IF(Dane!AL133="","",Dane!AL133)</f>
        <v/>
      </c>
      <c r="AK156" s="165" t="str">
        <f>IF($C156="","",IF(H$83="","",IF(G$83="Faza inwest.",0,ROUND(SUM($G156:G156)*$E156,2))))</f>
        <v/>
      </c>
      <c r="AL156" s="165" t="str">
        <f>IF($C156="","",IF(H$132="","",IF(H$132="Faza inwest.",0,IF($C156=SUM($AK156:AK156),0,IF(SUM($G156:H156)-SUM($AK156:AK156)&lt;=SUM($G156:H156)*$E156,SUM($G156:H156)-SUM($AK156:AK156),ROUND(SUM($G156:H156)*$E156,2))))))</f>
        <v/>
      </c>
      <c r="AM156" s="165" t="str">
        <f>IF($C156="","",IF(I$132="","",IF(I$132="Faza inwest.",0,IF($C156=SUM($AK156:AL156),0,IF(SUM($G156:I156)-SUM($AK156:AL156)&lt;=SUM($G156:I156)*$E156,SUM($G156:I156)-SUM($AK156:AL156),ROUND(SUM($G156:I156)*$E156,2))))))</f>
        <v/>
      </c>
      <c r="AN156" s="165" t="str">
        <f>IF($C156="","",IF(J$132="","",IF(J$132="Faza inwest.",0,IF($C156=SUM($AK156:AM156),0,IF(SUM($G156:J156)-SUM($AK156:AM156)&lt;=SUM($G156:J156)*$E156,SUM($G156:J156)-SUM($AK156:AM156),ROUND(SUM($G156:J156)*$E156,2))))))</f>
        <v/>
      </c>
      <c r="AO156" s="165" t="str">
        <f>IF($C156="","",IF(K$132="","",IF(K$132="Faza inwest.",0,IF($C156=SUM($AK156:AN156),0,IF(SUM($G156:K156)-SUM($AK156:AN156)&lt;=SUM($G156:K156)*$E156,SUM($G156:K156)-SUM($AK156:AN156),ROUND(SUM($G156:K156)*$E156,2))))))</f>
        <v/>
      </c>
      <c r="AP156" s="165" t="str">
        <f>IF($C156="","",IF(L$132="","",IF(L$132="Faza inwest.",0,IF($C156=SUM($AK156:AO156),0,IF(SUM($G156:L156)-SUM($AK156:AO156)&lt;=SUM($G156:L156)*$E156,SUM($G156:L156)-SUM($AK156:AO156),ROUND(SUM($G156:L156)*$E156,2))))))</f>
        <v/>
      </c>
      <c r="AQ156" s="165" t="str">
        <f>IF($C156="","",IF(M$132="","",IF(M$132="Faza inwest.",0,IF($C156=SUM($AK156:AP156),0,IF(SUM($G156:M156)-SUM($AK156:AP156)&lt;=SUM($G156:M156)*$E156,SUM($G156:M156)-SUM($AK156:AP156),ROUND(SUM($G156:M156)*$E156,2))))))</f>
        <v/>
      </c>
      <c r="AR156" s="165" t="str">
        <f>IF($C156="","",IF(N$132="","",IF(N$132="Faza inwest.",0,IF($C156=SUM($AK156:AQ156),0,IF(SUM($G156:N156)-SUM($AK156:AQ156)&lt;=SUM($G156:N156)*$E156,SUM($G156:N156)-SUM($AK156:AQ156),ROUND(SUM($G156:N156)*$E156,2))))))</f>
        <v/>
      </c>
      <c r="AS156" s="165" t="str">
        <f>IF($C156="","",IF(O$132="","",IF(O$132="Faza inwest.",0,IF($C156=SUM($AK156:AR156),0,IF(SUM($G156:O156)-SUM($AK156:AR156)&lt;=SUM($G156:O156)*$E156,SUM($G156:O156)-SUM($AK156:AR156),ROUND(SUM($G156:O156)*$E156,2))))))</f>
        <v/>
      </c>
      <c r="AT156" s="165" t="str">
        <f>IF($C156="","",IF(P$132="","",IF(P$132="Faza inwest.",0,IF($C156=SUM($AK156:AS156),0,IF(SUM($G156:P156)-SUM($AK156:AS156)&lt;=SUM($G156:P156)*$E156,SUM($G156:P156)-SUM($AK156:AS156),ROUND(SUM($G156:P156)*$E156,2))))))</f>
        <v/>
      </c>
      <c r="AU156" s="165" t="str">
        <f>IF($C156="","",IF(Q$132="","",IF(Q$132="Faza inwest.",0,IF($C156=SUM($AK156:AT156),0,IF(SUM($G156:Q156)-SUM($AK156:AT156)&lt;=SUM($G156:Q156)*$E156,SUM($G156:Q156)-SUM($AK156:AT156),ROUND(SUM($G156:Q156)*$E156,2))))))</f>
        <v/>
      </c>
      <c r="AV156" s="165" t="str">
        <f>IF($C156="","",IF(R$132="","",IF(R$132="Faza inwest.",0,IF($C156=SUM($AK156:AU156),0,IF(SUM($G156:R156)-SUM($AK156:AU156)&lt;=SUM($G156:R156)*$E156,SUM($G156:R156)-SUM($AK156:AU156),ROUND(SUM($G156:R156)*$E156,2))))))</f>
        <v/>
      </c>
      <c r="AW156" s="165" t="str">
        <f>IF($C156="","",IF(S$132="","",IF(S$132="Faza inwest.",0,IF($C156=SUM($AK156:AV156),0,IF(SUM($G156:S156)-SUM($AK156:AV156)&lt;=SUM($G156:S156)*$E156,SUM($G156:S156)-SUM($AK156:AV156),ROUND(SUM($G156:S156)*$E156,2))))))</f>
        <v/>
      </c>
      <c r="AX156" s="165" t="str">
        <f>IF($C156="","",IF(T$132="","",IF(T$132="Faza inwest.",0,IF($C156=SUM($AK156:AW156),0,IF(SUM($G156:T156)-SUM($AK156:AW156)&lt;=SUM($G156:T156)*$E156,SUM($G156:T156)-SUM($AK156:AW156),ROUND(SUM($G156:T156)*$E156,2))))))</f>
        <v/>
      </c>
      <c r="AY156" s="165" t="str">
        <f>IF($C156="","",IF(U$132="","",IF(U$132="Faza inwest.",0,IF($C156=SUM($AK156:AX156),0,IF(SUM($G156:U156)-SUM($AK156:AX156)&lt;=SUM($G156:U156)*$E156,SUM($G156:U156)-SUM($AK156:AX156),ROUND(SUM($G156:U156)*$E156,2))))))</f>
        <v/>
      </c>
      <c r="AZ156" s="165" t="str">
        <f>IF($C156="","",IF(V$132="","",IF(V$132="Faza inwest.",0,IF($C156=SUM($AK156:AY156),0,IF(SUM($G156:V156)-SUM($AK156:AY156)&lt;=SUM($G156:V156)*$E156,SUM($G156:V156)-SUM($AK156:AY156),ROUND(SUM($G156:V156)*$E156,2))))))</f>
        <v/>
      </c>
      <c r="BA156" s="165" t="str">
        <f>IF($C156="","",IF(W$132="","",IF(W$132="Faza inwest.",0,IF($C156=SUM($AK156:AZ156),0,IF(SUM($G156:W156)-SUM($AK156:AZ156)&lt;=SUM($G156:W156)*$E156,SUM($G156:W156)-SUM($AK156:AZ156),ROUND(SUM($G156:W156)*$E156,2))))))</f>
        <v/>
      </c>
      <c r="BB156" s="165" t="str">
        <f>IF($C156="","",IF(X$132="","",IF(X$132="Faza inwest.",0,IF($C156=SUM($AK156:BA156),0,IF(SUM($G156:X156)-SUM($AK156:BA156)&lt;=SUM($G156:X156)*$E156,SUM($G156:X156)-SUM($AK156:BA156),ROUND(SUM($G156:X156)*$E156,2))))))</f>
        <v/>
      </c>
      <c r="BC156" s="165" t="str">
        <f>IF($C156="","",IF(Y$132="","",IF(Y$132="Faza inwest.",0,IF($C156=SUM($AK156:BB156),0,IF(SUM($G156:Y156)-SUM($AK156:BB156)&lt;=SUM($G156:Y156)*$E156,SUM($G156:Y156)-SUM($AK156:BB156),ROUND(SUM($G156:Y156)*$E156,2))))))</f>
        <v/>
      </c>
      <c r="BD156" s="165" t="str">
        <f>IF($C156="","",IF(Z$132="","",IF(Z$132="Faza inwest.",0,IF($C156=SUM($AK156:BC156),0,IF(SUM($G156:Z156)-SUM($AK156:BC156)&lt;=SUM($G156:Z156)*$E156,SUM($G156:Z156)-SUM($AK156:BC156),ROUND(SUM($G156:Z156)*$E156,2))))))</f>
        <v/>
      </c>
      <c r="BE156" s="165" t="str">
        <f>IF($C156="","",IF(AA$132="","",IF(AA$132="Faza inwest.",0,IF($C156=SUM($AK156:BD156),0,IF(SUM($G156:AA156)-SUM($AK156:BD156)&lt;=SUM($G156:AA156)*$E156,SUM($G156:AA156)-SUM($AK156:BD156),ROUND(SUM($G156:AA156)*$E156,2))))))</f>
        <v/>
      </c>
      <c r="BF156" s="165" t="str">
        <f>IF($C156="","",IF(AB$132="","",IF(AB$132="Faza inwest.",0,IF($C156=SUM($AK156:BE156),0,IF(SUM($G156:AB156)-SUM($AK156:BE156)&lt;=SUM($G156:AB156)*$E156,SUM($G156:AB156)-SUM($AK156:BE156),ROUND(SUM($G156:AB156)*$E156,2))))))</f>
        <v/>
      </c>
      <c r="BG156" s="165" t="str">
        <f>IF($C156="","",IF(AC$132="","",IF(AC$132="Faza inwest.",0,IF($C156=SUM($AK156:BF156),0,IF(SUM($G156:AC156)-SUM($AK156:BF156)&lt;=SUM($G156:AC156)*$E156,SUM($G156:AC156)-SUM($AK156:BF156),ROUND(SUM($G156:AC156)*$E156,2))))))</f>
        <v/>
      </c>
      <c r="BH156" s="165" t="str">
        <f>IF($C156="","",IF(AD$132="","",IF(AD$132="Faza inwest.",0,IF($C156=SUM($AK156:BG156),0,IF(SUM($G156:AD156)-SUM($AK156:BG156)&lt;=SUM($G156:AD156)*$E156,SUM($G156:AD156)-SUM($AK156:BG156),ROUND(SUM($G156:AD156)*$E156,2))))))</f>
        <v/>
      </c>
      <c r="BI156" s="165" t="str">
        <f>IF($C156="","",IF(AE$132="","",IF(AE$132="Faza inwest.",0,IF($C156=SUM($AK156:BH156),0,IF(SUM($G156:AE156)-SUM($AK156:BH156)&lt;=SUM($G156:AE156)*$E156,SUM($G156:AE156)-SUM($AK156:BH156),ROUND(SUM($G156:AE156)*$E156,2))))))</f>
        <v/>
      </c>
      <c r="BJ156" s="165" t="str">
        <f>IF($C156="","",IF(AF$132="","",IF(AF$132="Faza inwest.",0,IF($C156=SUM($AK156:BI156),0,IF(SUM($G156:AF156)-SUM($AK156:BI156)&lt;=SUM($G156:AF156)*$E156,SUM($G156:AF156)-SUM($AK156:BI156),ROUND(SUM($G156:AF156)*$E156,2))))))</f>
        <v/>
      </c>
      <c r="BK156" s="165" t="str">
        <f>IF($C156="","",IF(AG$132="","",IF(AG$132="Faza inwest.",0,IF($C156=SUM($AK156:BJ156),0,IF(SUM($G156:AG156)-SUM($AK156:BJ156)&lt;=SUM($G156:AG156)*$E156,SUM($G156:AG156)-SUM($AK156:BJ156),ROUND(SUM($G156:AG156)*$E156,2))))))</f>
        <v/>
      </c>
      <c r="BL156" s="165" t="str">
        <f>IF($C156="","",IF(AH$132="","",IF(AH$132="Faza inwest.",0,IF($C156=SUM($AK156:BK156),0,IF(SUM($G156:AH156)-SUM($AK156:BK156)&lt;=SUM($G156:AH156)*$E156,SUM($G156:AH156)-SUM($AK156:BK156),ROUND(SUM($G156:AH156)*$E156,2))))))</f>
        <v/>
      </c>
      <c r="BM156" s="165" t="str">
        <f>IF($C156="","",IF(AI$132="","",IF(AI$132="Faza inwest.",0,IF($C156=SUM($AK156:BL156),0,IF(SUM($G156:AI156)-SUM($AK156:BL156)&lt;=SUM($G156:AI156)*$E156,SUM($G156:AI156)-SUM($AK156:BL156),ROUND(SUM($G156:AI156)*$E156,2))))))</f>
        <v/>
      </c>
      <c r="BN156" s="165" t="str">
        <f>IF($C156="","",IF(AJ$132="","",IF(AJ$132="Faza inwest.",0,IF($C156=SUM($AK156:BM156),0,IF(SUM($G156:AJ156)-SUM($AK156:BM156)&lt;=SUM($G156:AJ156)*$E156,SUM($G156:AJ156)-SUM($AK156:BM156),ROUND(SUM($G156:AJ156)*$E156,2))))))</f>
        <v/>
      </c>
    </row>
    <row r="157" spans="1:66" s="62" customFormat="1">
      <c r="A157" s="84" t="str">
        <f t="shared" ref="A157" si="78">IF(A108="","",A108)</f>
        <v/>
      </c>
      <c r="B157" s="175" t="str">
        <f t="shared" ref="B157:B175" si="79">IF(B108="","",B108)</f>
        <v/>
      </c>
      <c r="C157" s="176" t="str">
        <f t="shared" si="76"/>
        <v/>
      </c>
      <c r="D157" s="177" t="str">
        <f t="shared" ref="D157:E157" si="80">IF(D108="","",D108)</f>
        <v/>
      </c>
      <c r="E157" s="401" t="str">
        <f t="shared" si="80"/>
        <v/>
      </c>
      <c r="F157" s="178" t="s">
        <v>8</v>
      </c>
      <c r="G157" s="389" t="str">
        <f>IF(Dane!I134="","",Dane!I134)</f>
        <v/>
      </c>
      <c r="H157" s="389" t="str">
        <f>IF(Dane!J134="","",Dane!J134)</f>
        <v/>
      </c>
      <c r="I157" s="389" t="str">
        <f>IF(Dane!K134="","",Dane!K134)</f>
        <v/>
      </c>
      <c r="J157" s="389" t="str">
        <f>IF(Dane!L134="","",Dane!L134)</f>
        <v/>
      </c>
      <c r="K157" s="389" t="str">
        <f>IF(Dane!M134="","",Dane!M134)</f>
        <v/>
      </c>
      <c r="L157" s="389" t="str">
        <f>IF(Dane!N134="","",Dane!N134)</f>
        <v/>
      </c>
      <c r="M157" s="389" t="str">
        <f>IF(Dane!O134="","",Dane!O134)</f>
        <v/>
      </c>
      <c r="N157" s="389" t="str">
        <f>IF(Dane!P134="","",Dane!P134)</f>
        <v/>
      </c>
      <c r="O157" s="389" t="str">
        <f>IF(Dane!Q134="","",Dane!Q134)</f>
        <v/>
      </c>
      <c r="P157" s="389" t="str">
        <f>IF(Dane!R134="","",Dane!R134)</f>
        <v/>
      </c>
      <c r="Q157" s="389" t="str">
        <f>IF(Dane!S134="","",Dane!S134)</f>
        <v/>
      </c>
      <c r="R157" s="389" t="str">
        <f>IF(Dane!T134="","",Dane!T134)</f>
        <v/>
      </c>
      <c r="S157" s="389" t="str">
        <f>IF(Dane!U134="","",Dane!U134)</f>
        <v/>
      </c>
      <c r="T157" s="389" t="str">
        <f>IF(Dane!V134="","",Dane!V134)</f>
        <v/>
      </c>
      <c r="U157" s="389" t="str">
        <f>IF(Dane!W134="","",Dane!W134)</f>
        <v/>
      </c>
      <c r="V157" s="389" t="str">
        <f>IF(Dane!X134="","",Dane!X134)</f>
        <v/>
      </c>
      <c r="W157" s="389" t="str">
        <f>IF(Dane!Y134="","",Dane!Y134)</f>
        <v/>
      </c>
      <c r="X157" s="389" t="str">
        <f>IF(Dane!Z134="","",Dane!Z134)</f>
        <v/>
      </c>
      <c r="Y157" s="389" t="str">
        <f>IF(Dane!AA134="","",Dane!AA134)</f>
        <v/>
      </c>
      <c r="Z157" s="389" t="str">
        <f>IF(Dane!AB134="","",Dane!AB134)</f>
        <v/>
      </c>
      <c r="AA157" s="389" t="str">
        <f>IF(Dane!AC134="","",Dane!AC134)</f>
        <v/>
      </c>
      <c r="AB157" s="389" t="str">
        <f>IF(Dane!AD134="","",Dane!AD134)</f>
        <v/>
      </c>
      <c r="AC157" s="389" t="str">
        <f>IF(Dane!AE134="","",Dane!AE134)</f>
        <v/>
      </c>
      <c r="AD157" s="389" t="str">
        <f>IF(Dane!AF134="","",Dane!AF134)</f>
        <v/>
      </c>
      <c r="AE157" s="389" t="str">
        <f>IF(Dane!AG134="","",Dane!AG134)</f>
        <v/>
      </c>
      <c r="AF157" s="389" t="str">
        <f>IF(Dane!AH134="","",Dane!AH134)</f>
        <v/>
      </c>
      <c r="AG157" s="389" t="str">
        <f>IF(Dane!AI134="","",Dane!AI134)</f>
        <v/>
      </c>
      <c r="AH157" s="389" t="str">
        <f>IF(Dane!AJ134="","",Dane!AJ134)</f>
        <v/>
      </c>
      <c r="AI157" s="389" t="str">
        <f>IF(Dane!AK134="","",Dane!AK134)</f>
        <v/>
      </c>
      <c r="AJ157" s="389" t="str">
        <f>IF(Dane!AL134="","",Dane!AL134)</f>
        <v/>
      </c>
      <c r="AK157" s="167" t="str">
        <f>IF($C157="","",IF(H$83="","",IF(G$83="Faza inwest.",0,ROUND(SUM($G157:G157)*$E157,2))))</f>
        <v/>
      </c>
      <c r="AL157" s="167" t="str">
        <f>IF($C157="","",IF(H$132="","",IF(H$132="Faza inwest.",0,IF($C157=SUM($AK157:AK157),0,IF(SUM($G157:H157)-SUM($AK157:AK157)&lt;=SUM($G157:H157)*$E157,SUM($G157:H157)-SUM($AK157:AK157),ROUND(SUM($G157:H157)*$E157,2))))))</f>
        <v/>
      </c>
      <c r="AM157" s="167" t="str">
        <f>IF($C157="","",IF(I$132="","",IF(I$132="Faza inwest.",0,IF($C157=SUM($AK157:AL157),0,IF(SUM($G157:I157)-SUM($AK157:AL157)&lt;=SUM($G157:I157)*$E157,SUM($G157:I157)-SUM($AK157:AL157),ROUND(SUM($G157:I157)*$E157,2))))))</f>
        <v/>
      </c>
      <c r="AN157" s="167" t="str">
        <f>IF($C157="","",IF(J$132="","",IF(J$132="Faza inwest.",0,IF($C157=SUM($AK157:AM157),0,IF(SUM($G157:J157)-SUM($AK157:AM157)&lt;=SUM($G157:J157)*$E157,SUM($G157:J157)-SUM($AK157:AM157),ROUND(SUM($G157:J157)*$E157,2))))))</f>
        <v/>
      </c>
      <c r="AO157" s="167" t="str">
        <f>IF($C157="","",IF(K$132="","",IF(K$132="Faza inwest.",0,IF($C157=SUM($AK157:AN157),0,IF(SUM($G157:K157)-SUM($AK157:AN157)&lt;=SUM($G157:K157)*$E157,SUM($G157:K157)-SUM($AK157:AN157),ROUND(SUM($G157:K157)*$E157,2))))))</f>
        <v/>
      </c>
      <c r="AP157" s="167" t="str">
        <f>IF($C157="","",IF(L$132="","",IF(L$132="Faza inwest.",0,IF($C157=SUM($AK157:AO157),0,IF(SUM($G157:L157)-SUM($AK157:AO157)&lt;=SUM($G157:L157)*$E157,SUM($G157:L157)-SUM($AK157:AO157),ROUND(SUM($G157:L157)*$E157,2))))))</f>
        <v/>
      </c>
      <c r="AQ157" s="167" t="str">
        <f>IF($C157="","",IF(M$132="","",IF(M$132="Faza inwest.",0,IF($C157=SUM($AK157:AP157),0,IF(SUM($G157:M157)-SUM($AK157:AP157)&lt;=SUM($G157:M157)*$E157,SUM($G157:M157)-SUM($AK157:AP157),ROUND(SUM($G157:M157)*$E157,2))))))</f>
        <v/>
      </c>
      <c r="AR157" s="167" t="str">
        <f>IF($C157="","",IF(N$132="","",IF(N$132="Faza inwest.",0,IF($C157=SUM($AK157:AQ157),0,IF(SUM($G157:N157)-SUM($AK157:AQ157)&lt;=SUM($G157:N157)*$E157,SUM($G157:N157)-SUM($AK157:AQ157),ROUND(SUM($G157:N157)*$E157,2))))))</f>
        <v/>
      </c>
      <c r="AS157" s="167" t="str">
        <f>IF($C157="","",IF(O$132="","",IF(O$132="Faza inwest.",0,IF($C157=SUM($AK157:AR157),0,IF(SUM($G157:O157)-SUM($AK157:AR157)&lt;=SUM($G157:O157)*$E157,SUM($G157:O157)-SUM($AK157:AR157),ROUND(SUM($G157:O157)*$E157,2))))))</f>
        <v/>
      </c>
      <c r="AT157" s="167" t="str">
        <f>IF($C157="","",IF(P$132="","",IF(P$132="Faza inwest.",0,IF($C157=SUM($AK157:AS157),0,IF(SUM($G157:P157)-SUM($AK157:AS157)&lt;=SUM($G157:P157)*$E157,SUM($G157:P157)-SUM($AK157:AS157),ROUND(SUM($G157:P157)*$E157,2))))))</f>
        <v/>
      </c>
      <c r="AU157" s="167" t="str">
        <f>IF($C157="","",IF(Q$132="","",IF(Q$132="Faza inwest.",0,IF($C157=SUM($AK157:AT157),0,IF(SUM($G157:Q157)-SUM($AK157:AT157)&lt;=SUM($G157:Q157)*$E157,SUM($G157:Q157)-SUM($AK157:AT157),ROUND(SUM($G157:Q157)*$E157,2))))))</f>
        <v/>
      </c>
      <c r="AV157" s="167" t="str">
        <f>IF($C157="","",IF(R$132="","",IF(R$132="Faza inwest.",0,IF($C157=SUM($AK157:AU157),0,IF(SUM($G157:R157)-SUM($AK157:AU157)&lt;=SUM($G157:R157)*$E157,SUM($G157:R157)-SUM($AK157:AU157),ROUND(SUM($G157:R157)*$E157,2))))))</f>
        <v/>
      </c>
      <c r="AW157" s="167" t="str">
        <f>IF($C157="","",IF(S$132="","",IF(S$132="Faza inwest.",0,IF($C157=SUM($AK157:AV157),0,IF(SUM($G157:S157)-SUM($AK157:AV157)&lt;=SUM($G157:S157)*$E157,SUM($G157:S157)-SUM($AK157:AV157),ROUND(SUM($G157:S157)*$E157,2))))))</f>
        <v/>
      </c>
      <c r="AX157" s="167" t="str">
        <f>IF($C157="","",IF(T$132="","",IF(T$132="Faza inwest.",0,IF($C157=SUM($AK157:AW157),0,IF(SUM($G157:T157)-SUM($AK157:AW157)&lt;=SUM($G157:T157)*$E157,SUM($G157:T157)-SUM($AK157:AW157),ROUND(SUM($G157:T157)*$E157,2))))))</f>
        <v/>
      </c>
      <c r="AY157" s="167" t="str">
        <f>IF($C157="","",IF(U$132="","",IF(U$132="Faza inwest.",0,IF($C157=SUM($AK157:AX157),0,IF(SUM($G157:U157)-SUM($AK157:AX157)&lt;=SUM($G157:U157)*$E157,SUM($G157:U157)-SUM($AK157:AX157),ROUND(SUM($G157:U157)*$E157,2))))))</f>
        <v/>
      </c>
      <c r="AZ157" s="167" t="str">
        <f>IF($C157="","",IF(V$132="","",IF(V$132="Faza inwest.",0,IF($C157=SUM($AK157:AY157),0,IF(SUM($G157:V157)-SUM($AK157:AY157)&lt;=SUM($G157:V157)*$E157,SUM($G157:V157)-SUM($AK157:AY157),ROUND(SUM($G157:V157)*$E157,2))))))</f>
        <v/>
      </c>
      <c r="BA157" s="167" t="str">
        <f>IF($C157="","",IF(W$132="","",IF(W$132="Faza inwest.",0,IF($C157=SUM($AK157:AZ157),0,IF(SUM($G157:W157)-SUM($AK157:AZ157)&lt;=SUM($G157:W157)*$E157,SUM($G157:W157)-SUM($AK157:AZ157),ROUND(SUM($G157:W157)*$E157,2))))))</f>
        <v/>
      </c>
      <c r="BB157" s="167" t="str">
        <f>IF($C157="","",IF(X$132="","",IF(X$132="Faza inwest.",0,IF($C157=SUM($AK157:BA157),0,IF(SUM($G157:X157)-SUM($AK157:BA157)&lt;=SUM($G157:X157)*$E157,SUM($G157:X157)-SUM($AK157:BA157),ROUND(SUM($G157:X157)*$E157,2))))))</f>
        <v/>
      </c>
      <c r="BC157" s="167" t="str">
        <f>IF($C157="","",IF(Y$132="","",IF(Y$132="Faza inwest.",0,IF($C157=SUM($AK157:BB157),0,IF(SUM($G157:Y157)-SUM($AK157:BB157)&lt;=SUM($G157:Y157)*$E157,SUM($G157:Y157)-SUM($AK157:BB157),ROUND(SUM($G157:Y157)*$E157,2))))))</f>
        <v/>
      </c>
      <c r="BD157" s="167" t="str">
        <f>IF($C157="","",IF(Z$132="","",IF(Z$132="Faza inwest.",0,IF($C157=SUM($AK157:BC157),0,IF(SUM($G157:Z157)-SUM($AK157:BC157)&lt;=SUM($G157:Z157)*$E157,SUM($G157:Z157)-SUM($AK157:BC157),ROUND(SUM($G157:Z157)*$E157,2))))))</f>
        <v/>
      </c>
      <c r="BE157" s="167" t="str">
        <f>IF($C157="","",IF(AA$132="","",IF(AA$132="Faza inwest.",0,IF($C157=SUM($AK157:BD157),0,IF(SUM($G157:AA157)-SUM($AK157:BD157)&lt;=SUM($G157:AA157)*$E157,SUM($G157:AA157)-SUM($AK157:BD157),ROUND(SUM($G157:AA157)*$E157,2))))))</f>
        <v/>
      </c>
      <c r="BF157" s="167" t="str">
        <f>IF($C157="","",IF(AB$132="","",IF(AB$132="Faza inwest.",0,IF($C157=SUM($AK157:BE157),0,IF(SUM($G157:AB157)-SUM($AK157:BE157)&lt;=SUM($G157:AB157)*$E157,SUM($G157:AB157)-SUM($AK157:BE157),ROUND(SUM($G157:AB157)*$E157,2))))))</f>
        <v/>
      </c>
      <c r="BG157" s="167" t="str">
        <f>IF($C157="","",IF(AC$132="","",IF(AC$132="Faza inwest.",0,IF($C157=SUM($AK157:BF157),0,IF(SUM($G157:AC157)-SUM($AK157:BF157)&lt;=SUM($G157:AC157)*$E157,SUM($G157:AC157)-SUM($AK157:BF157),ROUND(SUM($G157:AC157)*$E157,2))))))</f>
        <v/>
      </c>
      <c r="BH157" s="167" t="str">
        <f>IF($C157="","",IF(AD$132="","",IF(AD$132="Faza inwest.",0,IF($C157=SUM($AK157:BG157),0,IF(SUM($G157:AD157)-SUM($AK157:BG157)&lt;=SUM($G157:AD157)*$E157,SUM($G157:AD157)-SUM($AK157:BG157),ROUND(SUM($G157:AD157)*$E157,2))))))</f>
        <v/>
      </c>
      <c r="BI157" s="167" t="str">
        <f>IF($C157="","",IF(AE$132="","",IF(AE$132="Faza inwest.",0,IF($C157=SUM($AK157:BH157),0,IF(SUM($G157:AE157)-SUM($AK157:BH157)&lt;=SUM($G157:AE157)*$E157,SUM($G157:AE157)-SUM($AK157:BH157),ROUND(SUM($G157:AE157)*$E157,2))))))</f>
        <v/>
      </c>
      <c r="BJ157" s="167" t="str">
        <f>IF($C157="","",IF(AF$132="","",IF(AF$132="Faza inwest.",0,IF($C157=SUM($AK157:BI157),0,IF(SUM($G157:AF157)-SUM($AK157:BI157)&lt;=SUM($G157:AF157)*$E157,SUM($G157:AF157)-SUM($AK157:BI157),ROUND(SUM($G157:AF157)*$E157,2))))))</f>
        <v/>
      </c>
      <c r="BK157" s="167" t="str">
        <f>IF($C157="","",IF(AG$132="","",IF(AG$132="Faza inwest.",0,IF($C157=SUM($AK157:BJ157),0,IF(SUM($G157:AG157)-SUM($AK157:BJ157)&lt;=SUM($G157:AG157)*$E157,SUM($G157:AG157)-SUM($AK157:BJ157),ROUND(SUM($G157:AG157)*$E157,2))))))</f>
        <v/>
      </c>
      <c r="BL157" s="167" t="str">
        <f>IF($C157="","",IF(AH$132="","",IF(AH$132="Faza inwest.",0,IF($C157=SUM($AK157:BK157),0,IF(SUM($G157:AH157)-SUM($AK157:BK157)&lt;=SUM($G157:AH157)*$E157,SUM($G157:AH157)-SUM($AK157:BK157),ROUND(SUM($G157:AH157)*$E157,2))))))</f>
        <v/>
      </c>
      <c r="BM157" s="167" t="str">
        <f>IF($C157="","",IF(AI$132="","",IF(AI$132="Faza inwest.",0,IF($C157=SUM($AK157:BL157),0,IF(SUM($G157:AI157)-SUM($AK157:BL157)&lt;=SUM($G157:AI157)*$E157,SUM($G157:AI157)-SUM($AK157:BL157),ROUND(SUM($G157:AI157)*$E157,2))))))</f>
        <v/>
      </c>
      <c r="BN157" s="167" t="str">
        <f>IF($C157="","",IF(AJ$132="","",IF(AJ$132="Faza inwest.",0,IF($C157=SUM($AK157:BM157),0,IF(SUM($G157:AJ157)-SUM($AK157:BM157)&lt;=SUM($G157:AJ157)*$E157,SUM($G157:AJ157)-SUM($AK157:BM157),ROUND(SUM($G157:AJ157)*$E157,2))))))</f>
        <v/>
      </c>
    </row>
    <row r="158" spans="1:66" s="62" customFormat="1">
      <c r="A158" s="84" t="str">
        <f t="shared" ref="A158" si="81">IF(A109="","",A109)</f>
        <v/>
      </c>
      <c r="B158" s="175" t="str">
        <f t="shared" si="79"/>
        <v/>
      </c>
      <c r="C158" s="176" t="str">
        <f t="shared" si="76"/>
        <v/>
      </c>
      <c r="D158" s="177" t="str">
        <f t="shared" ref="D158:E158" si="82">IF(D109="","",D109)</f>
        <v/>
      </c>
      <c r="E158" s="401" t="str">
        <f t="shared" si="82"/>
        <v/>
      </c>
      <c r="F158" s="178" t="s">
        <v>8</v>
      </c>
      <c r="G158" s="389" t="str">
        <f>IF(Dane!I135="","",Dane!I135)</f>
        <v/>
      </c>
      <c r="H158" s="389" t="str">
        <f>IF(Dane!J135="","",Dane!J135)</f>
        <v/>
      </c>
      <c r="I158" s="389" t="str">
        <f>IF(Dane!K135="","",Dane!K135)</f>
        <v/>
      </c>
      <c r="J158" s="389" t="str">
        <f>IF(Dane!L135="","",Dane!L135)</f>
        <v/>
      </c>
      <c r="K158" s="389" t="str">
        <f>IF(Dane!M135="","",Dane!M135)</f>
        <v/>
      </c>
      <c r="L158" s="389" t="str">
        <f>IF(Dane!N135="","",Dane!N135)</f>
        <v/>
      </c>
      <c r="M158" s="389" t="str">
        <f>IF(Dane!O135="","",Dane!O135)</f>
        <v/>
      </c>
      <c r="N158" s="389" t="str">
        <f>IF(Dane!P135="","",Dane!P135)</f>
        <v/>
      </c>
      <c r="O158" s="389" t="str">
        <f>IF(Dane!Q135="","",Dane!Q135)</f>
        <v/>
      </c>
      <c r="P158" s="389" t="str">
        <f>IF(Dane!R135="","",Dane!R135)</f>
        <v/>
      </c>
      <c r="Q158" s="389" t="str">
        <f>IF(Dane!S135="","",Dane!S135)</f>
        <v/>
      </c>
      <c r="R158" s="389" t="str">
        <f>IF(Dane!T135="","",Dane!T135)</f>
        <v/>
      </c>
      <c r="S158" s="389" t="str">
        <f>IF(Dane!U135="","",Dane!U135)</f>
        <v/>
      </c>
      <c r="T158" s="389" t="str">
        <f>IF(Dane!V135="","",Dane!V135)</f>
        <v/>
      </c>
      <c r="U158" s="389" t="str">
        <f>IF(Dane!W135="","",Dane!W135)</f>
        <v/>
      </c>
      <c r="V158" s="389" t="str">
        <f>IF(Dane!X135="","",Dane!X135)</f>
        <v/>
      </c>
      <c r="W158" s="389" t="str">
        <f>IF(Dane!Y135="","",Dane!Y135)</f>
        <v/>
      </c>
      <c r="X158" s="389" t="str">
        <f>IF(Dane!Z135="","",Dane!Z135)</f>
        <v/>
      </c>
      <c r="Y158" s="389" t="str">
        <f>IF(Dane!AA135="","",Dane!AA135)</f>
        <v/>
      </c>
      <c r="Z158" s="389" t="str">
        <f>IF(Dane!AB135="","",Dane!AB135)</f>
        <v/>
      </c>
      <c r="AA158" s="389" t="str">
        <f>IF(Dane!AC135="","",Dane!AC135)</f>
        <v/>
      </c>
      <c r="AB158" s="389" t="str">
        <f>IF(Dane!AD135="","",Dane!AD135)</f>
        <v/>
      </c>
      <c r="AC158" s="389" t="str">
        <f>IF(Dane!AE135="","",Dane!AE135)</f>
        <v/>
      </c>
      <c r="AD158" s="389" t="str">
        <f>IF(Dane!AF135="","",Dane!AF135)</f>
        <v/>
      </c>
      <c r="AE158" s="389" t="str">
        <f>IF(Dane!AG135="","",Dane!AG135)</f>
        <v/>
      </c>
      <c r="AF158" s="389" t="str">
        <f>IF(Dane!AH135="","",Dane!AH135)</f>
        <v/>
      </c>
      <c r="AG158" s="389" t="str">
        <f>IF(Dane!AI135="","",Dane!AI135)</f>
        <v/>
      </c>
      <c r="AH158" s="389" t="str">
        <f>IF(Dane!AJ135="","",Dane!AJ135)</f>
        <v/>
      </c>
      <c r="AI158" s="389" t="str">
        <f>IF(Dane!AK135="","",Dane!AK135)</f>
        <v/>
      </c>
      <c r="AJ158" s="389" t="str">
        <f>IF(Dane!AL135="","",Dane!AL135)</f>
        <v/>
      </c>
      <c r="AK158" s="167" t="str">
        <f>IF($C158="","",IF(H$83="","",IF(G$83="Faza inwest.",0,ROUND(SUM($G158:G158)*$E158,2))))</f>
        <v/>
      </c>
      <c r="AL158" s="167" t="str">
        <f>IF($C158="","",IF(H$132="","",IF(H$132="Faza inwest.",0,IF($C158=SUM($AK158:AK158),0,IF(SUM($G158:H158)-SUM($AK158:AK158)&lt;=SUM($G158:H158)*$E158,SUM($G158:H158)-SUM($AK158:AK158),ROUND(SUM($G158:H158)*$E158,2))))))</f>
        <v/>
      </c>
      <c r="AM158" s="167" t="str">
        <f>IF($C158="","",IF(I$132="","",IF(I$132="Faza inwest.",0,IF($C158=SUM($AK158:AL158),0,IF(SUM($G158:I158)-SUM($AK158:AL158)&lt;=SUM($G158:I158)*$E158,SUM($G158:I158)-SUM($AK158:AL158),ROUND(SUM($G158:I158)*$E158,2))))))</f>
        <v/>
      </c>
      <c r="AN158" s="167" t="str">
        <f>IF($C158="","",IF(J$132="","",IF(J$132="Faza inwest.",0,IF($C158=SUM($AK158:AM158),0,IF(SUM($G158:J158)-SUM($AK158:AM158)&lt;=SUM($G158:J158)*$E158,SUM($G158:J158)-SUM($AK158:AM158),ROUND(SUM($G158:J158)*$E158,2))))))</f>
        <v/>
      </c>
      <c r="AO158" s="167" t="str">
        <f>IF($C158="","",IF(K$132="","",IF(K$132="Faza inwest.",0,IF($C158=SUM($AK158:AN158),0,IF(SUM($G158:K158)-SUM($AK158:AN158)&lt;=SUM($G158:K158)*$E158,SUM($G158:K158)-SUM($AK158:AN158),ROUND(SUM($G158:K158)*$E158,2))))))</f>
        <v/>
      </c>
      <c r="AP158" s="167" t="str">
        <f>IF($C158="","",IF(L$132="","",IF(L$132="Faza inwest.",0,IF($C158=SUM($AK158:AO158),0,IF(SUM($G158:L158)-SUM($AK158:AO158)&lt;=SUM($G158:L158)*$E158,SUM($G158:L158)-SUM($AK158:AO158),ROUND(SUM($G158:L158)*$E158,2))))))</f>
        <v/>
      </c>
      <c r="AQ158" s="167" t="str">
        <f>IF($C158="","",IF(M$132="","",IF(M$132="Faza inwest.",0,IF($C158=SUM($AK158:AP158),0,IF(SUM($G158:M158)-SUM($AK158:AP158)&lt;=SUM($G158:M158)*$E158,SUM($G158:M158)-SUM($AK158:AP158),ROUND(SUM($G158:M158)*$E158,2))))))</f>
        <v/>
      </c>
      <c r="AR158" s="167" t="str">
        <f>IF($C158="","",IF(N$132="","",IF(N$132="Faza inwest.",0,IF($C158=SUM($AK158:AQ158),0,IF(SUM($G158:N158)-SUM($AK158:AQ158)&lt;=SUM($G158:N158)*$E158,SUM($G158:N158)-SUM($AK158:AQ158),ROUND(SUM($G158:N158)*$E158,2))))))</f>
        <v/>
      </c>
      <c r="AS158" s="167" t="str">
        <f>IF($C158="","",IF(O$132="","",IF(O$132="Faza inwest.",0,IF($C158=SUM($AK158:AR158),0,IF(SUM($G158:O158)-SUM($AK158:AR158)&lt;=SUM($G158:O158)*$E158,SUM($G158:O158)-SUM($AK158:AR158),ROUND(SUM($G158:O158)*$E158,2))))))</f>
        <v/>
      </c>
      <c r="AT158" s="167" t="str">
        <f>IF($C158="","",IF(P$132="","",IF(P$132="Faza inwest.",0,IF($C158=SUM($AK158:AS158),0,IF(SUM($G158:P158)-SUM($AK158:AS158)&lt;=SUM($G158:P158)*$E158,SUM($G158:P158)-SUM($AK158:AS158),ROUND(SUM($G158:P158)*$E158,2))))))</f>
        <v/>
      </c>
      <c r="AU158" s="167" t="str">
        <f>IF($C158="","",IF(Q$132="","",IF(Q$132="Faza inwest.",0,IF($C158=SUM($AK158:AT158),0,IF(SUM($G158:Q158)-SUM($AK158:AT158)&lt;=SUM($G158:Q158)*$E158,SUM($G158:Q158)-SUM($AK158:AT158),ROUND(SUM($G158:Q158)*$E158,2))))))</f>
        <v/>
      </c>
      <c r="AV158" s="167" t="str">
        <f>IF($C158="","",IF(R$132="","",IF(R$132="Faza inwest.",0,IF($C158=SUM($AK158:AU158),0,IF(SUM($G158:R158)-SUM($AK158:AU158)&lt;=SUM($G158:R158)*$E158,SUM($G158:R158)-SUM($AK158:AU158),ROUND(SUM($G158:R158)*$E158,2))))))</f>
        <v/>
      </c>
      <c r="AW158" s="167" t="str">
        <f>IF($C158="","",IF(S$132="","",IF(S$132="Faza inwest.",0,IF($C158=SUM($AK158:AV158),0,IF(SUM($G158:S158)-SUM($AK158:AV158)&lt;=SUM($G158:S158)*$E158,SUM($G158:S158)-SUM($AK158:AV158),ROUND(SUM($G158:S158)*$E158,2))))))</f>
        <v/>
      </c>
      <c r="AX158" s="167" t="str">
        <f>IF($C158="","",IF(T$132="","",IF(T$132="Faza inwest.",0,IF($C158=SUM($AK158:AW158),0,IF(SUM($G158:T158)-SUM($AK158:AW158)&lt;=SUM($G158:T158)*$E158,SUM($G158:T158)-SUM($AK158:AW158),ROUND(SUM($G158:T158)*$E158,2))))))</f>
        <v/>
      </c>
      <c r="AY158" s="167" t="str">
        <f>IF($C158="","",IF(U$132="","",IF(U$132="Faza inwest.",0,IF($C158=SUM($AK158:AX158),0,IF(SUM($G158:U158)-SUM($AK158:AX158)&lt;=SUM($G158:U158)*$E158,SUM($G158:U158)-SUM($AK158:AX158),ROUND(SUM($G158:U158)*$E158,2))))))</f>
        <v/>
      </c>
      <c r="AZ158" s="167" t="str">
        <f>IF($C158="","",IF(V$132="","",IF(V$132="Faza inwest.",0,IF($C158=SUM($AK158:AY158),0,IF(SUM($G158:V158)-SUM($AK158:AY158)&lt;=SUM($G158:V158)*$E158,SUM($G158:V158)-SUM($AK158:AY158),ROUND(SUM($G158:V158)*$E158,2))))))</f>
        <v/>
      </c>
      <c r="BA158" s="167" t="str">
        <f>IF($C158="","",IF(W$132="","",IF(W$132="Faza inwest.",0,IF($C158=SUM($AK158:AZ158),0,IF(SUM($G158:W158)-SUM($AK158:AZ158)&lt;=SUM($G158:W158)*$E158,SUM($G158:W158)-SUM($AK158:AZ158),ROUND(SUM($G158:W158)*$E158,2))))))</f>
        <v/>
      </c>
      <c r="BB158" s="167" t="str">
        <f>IF($C158="","",IF(X$132="","",IF(X$132="Faza inwest.",0,IF($C158=SUM($AK158:BA158),0,IF(SUM($G158:X158)-SUM($AK158:BA158)&lt;=SUM($G158:X158)*$E158,SUM($G158:X158)-SUM($AK158:BA158),ROUND(SUM($G158:X158)*$E158,2))))))</f>
        <v/>
      </c>
      <c r="BC158" s="167" t="str">
        <f>IF($C158="","",IF(Y$132="","",IF(Y$132="Faza inwest.",0,IF($C158=SUM($AK158:BB158),0,IF(SUM($G158:Y158)-SUM($AK158:BB158)&lt;=SUM($G158:Y158)*$E158,SUM($G158:Y158)-SUM($AK158:BB158),ROUND(SUM($G158:Y158)*$E158,2))))))</f>
        <v/>
      </c>
      <c r="BD158" s="167" t="str">
        <f>IF($C158="","",IF(Z$132="","",IF(Z$132="Faza inwest.",0,IF($C158=SUM($AK158:BC158),0,IF(SUM($G158:Z158)-SUM($AK158:BC158)&lt;=SUM($G158:Z158)*$E158,SUM($G158:Z158)-SUM($AK158:BC158),ROUND(SUM($G158:Z158)*$E158,2))))))</f>
        <v/>
      </c>
      <c r="BE158" s="167" t="str">
        <f>IF($C158="","",IF(AA$132="","",IF(AA$132="Faza inwest.",0,IF($C158=SUM($AK158:BD158),0,IF(SUM($G158:AA158)-SUM($AK158:BD158)&lt;=SUM($G158:AA158)*$E158,SUM($G158:AA158)-SUM($AK158:BD158),ROUND(SUM($G158:AA158)*$E158,2))))))</f>
        <v/>
      </c>
      <c r="BF158" s="167" t="str">
        <f>IF($C158="","",IF(AB$132="","",IF(AB$132="Faza inwest.",0,IF($C158=SUM($AK158:BE158),0,IF(SUM($G158:AB158)-SUM($AK158:BE158)&lt;=SUM($G158:AB158)*$E158,SUM($G158:AB158)-SUM($AK158:BE158),ROUND(SUM($G158:AB158)*$E158,2))))))</f>
        <v/>
      </c>
      <c r="BG158" s="167" t="str">
        <f>IF($C158="","",IF(AC$132="","",IF(AC$132="Faza inwest.",0,IF($C158=SUM($AK158:BF158),0,IF(SUM($G158:AC158)-SUM($AK158:BF158)&lt;=SUM($G158:AC158)*$E158,SUM($G158:AC158)-SUM($AK158:BF158),ROUND(SUM($G158:AC158)*$E158,2))))))</f>
        <v/>
      </c>
      <c r="BH158" s="167" t="str">
        <f>IF($C158="","",IF(AD$132="","",IF(AD$132="Faza inwest.",0,IF($C158=SUM($AK158:BG158),0,IF(SUM($G158:AD158)-SUM($AK158:BG158)&lt;=SUM($G158:AD158)*$E158,SUM($G158:AD158)-SUM($AK158:BG158),ROUND(SUM($G158:AD158)*$E158,2))))))</f>
        <v/>
      </c>
      <c r="BI158" s="167" t="str">
        <f>IF($C158="","",IF(AE$132="","",IF(AE$132="Faza inwest.",0,IF($C158=SUM($AK158:BH158),0,IF(SUM($G158:AE158)-SUM($AK158:BH158)&lt;=SUM($G158:AE158)*$E158,SUM($G158:AE158)-SUM($AK158:BH158),ROUND(SUM($G158:AE158)*$E158,2))))))</f>
        <v/>
      </c>
      <c r="BJ158" s="167" t="str">
        <f>IF($C158="","",IF(AF$132="","",IF(AF$132="Faza inwest.",0,IF($C158=SUM($AK158:BI158),0,IF(SUM($G158:AF158)-SUM($AK158:BI158)&lt;=SUM($G158:AF158)*$E158,SUM($G158:AF158)-SUM($AK158:BI158),ROUND(SUM($G158:AF158)*$E158,2))))))</f>
        <v/>
      </c>
      <c r="BK158" s="167" t="str">
        <f>IF($C158="","",IF(AG$132="","",IF(AG$132="Faza inwest.",0,IF($C158=SUM($AK158:BJ158),0,IF(SUM($G158:AG158)-SUM($AK158:BJ158)&lt;=SUM($G158:AG158)*$E158,SUM($G158:AG158)-SUM($AK158:BJ158),ROUND(SUM($G158:AG158)*$E158,2))))))</f>
        <v/>
      </c>
      <c r="BL158" s="167" t="str">
        <f>IF($C158="","",IF(AH$132="","",IF(AH$132="Faza inwest.",0,IF($C158=SUM($AK158:BK158),0,IF(SUM($G158:AH158)-SUM($AK158:BK158)&lt;=SUM($G158:AH158)*$E158,SUM($G158:AH158)-SUM($AK158:BK158),ROUND(SUM($G158:AH158)*$E158,2))))))</f>
        <v/>
      </c>
      <c r="BM158" s="167" t="str">
        <f>IF($C158="","",IF(AI$132="","",IF(AI$132="Faza inwest.",0,IF($C158=SUM($AK158:BL158),0,IF(SUM($G158:AI158)-SUM($AK158:BL158)&lt;=SUM($G158:AI158)*$E158,SUM($G158:AI158)-SUM($AK158:BL158),ROUND(SUM($G158:AI158)*$E158,2))))))</f>
        <v/>
      </c>
      <c r="BN158" s="167" t="str">
        <f>IF($C158="","",IF(AJ$132="","",IF(AJ$132="Faza inwest.",0,IF($C158=SUM($AK158:BM158),0,IF(SUM($G158:AJ158)-SUM($AK158:BM158)&lt;=SUM($G158:AJ158)*$E158,SUM($G158:AJ158)-SUM($AK158:BM158),ROUND(SUM($G158:AJ158)*$E158,2))))))</f>
        <v/>
      </c>
    </row>
    <row r="159" spans="1:66" s="62" customFormat="1">
      <c r="A159" s="84" t="str">
        <f t="shared" ref="A159" si="83">IF(A110="","",A110)</f>
        <v/>
      </c>
      <c r="B159" s="175" t="str">
        <f t="shared" si="79"/>
        <v/>
      </c>
      <c r="C159" s="176" t="str">
        <f t="shared" si="76"/>
        <v/>
      </c>
      <c r="D159" s="177" t="str">
        <f t="shared" ref="D159:E159" si="84">IF(D110="","",D110)</f>
        <v/>
      </c>
      <c r="E159" s="401" t="str">
        <f t="shared" si="84"/>
        <v/>
      </c>
      <c r="F159" s="178" t="s">
        <v>8</v>
      </c>
      <c r="G159" s="389" t="str">
        <f>IF(Dane!I136="","",Dane!I136)</f>
        <v/>
      </c>
      <c r="H159" s="389" t="str">
        <f>IF(Dane!J136="","",Dane!J136)</f>
        <v/>
      </c>
      <c r="I159" s="389" t="str">
        <f>IF(Dane!K136="","",Dane!K136)</f>
        <v/>
      </c>
      <c r="J159" s="389" t="str">
        <f>IF(Dane!L136="","",Dane!L136)</f>
        <v/>
      </c>
      <c r="K159" s="389" t="str">
        <f>IF(Dane!M136="","",Dane!M136)</f>
        <v/>
      </c>
      <c r="L159" s="389" t="str">
        <f>IF(Dane!N136="","",Dane!N136)</f>
        <v/>
      </c>
      <c r="M159" s="389" t="str">
        <f>IF(Dane!O136="","",Dane!O136)</f>
        <v/>
      </c>
      <c r="N159" s="389" t="str">
        <f>IF(Dane!P136="","",Dane!P136)</f>
        <v/>
      </c>
      <c r="O159" s="389" t="str">
        <f>IF(Dane!Q136="","",Dane!Q136)</f>
        <v/>
      </c>
      <c r="P159" s="389" t="str">
        <f>IF(Dane!R136="","",Dane!R136)</f>
        <v/>
      </c>
      <c r="Q159" s="389" t="str">
        <f>IF(Dane!S136="","",Dane!S136)</f>
        <v/>
      </c>
      <c r="R159" s="389" t="str">
        <f>IF(Dane!T136="","",Dane!T136)</f>
        <v/>
      </c>
      <c r="S159" s="389" t="str">
        <f>IF(Dane!U136="","",Dane!U136)</f>
        <v/>
      </c>
      <c r="T159" s="389" t="str">
        <f>IF(Dane!V136="","",Dane!V136)</f>
        <v/>
      </c>
      <c r="U159" s="389" t="str">
        <f>IF(Dane!W136="","",Dane!W136)</f>
        <v/>
      </c>
      <c r="V159" s="389" t="str">
        <f>IF(Dane!X136="","",Dane!X136)</f>
        <v/>
      </c>
      <c r="W159" s="389" t="str">
        <f>IF(Dane!Y136="","",Dane!Y136)</f>
        <v/>
      </c>
      <c r="X159" s="389" t="str">
        <f>IF(Dane!Z136="","",Dane!Z136)</f>
        <v/>
      </c>
      <c r="Y159" s="389" t="str">
        <f>IF(Dane!AA136="","",Dane!AA136)</f>
        <v/>
      </c>
      <c r="Z159" s="389" t="str">
        <f>IF(Dane!AB136="","",Dane!AB136)</f>
        <v/>
      </c>
      <c r="AA159" s="389" t="str">
        <f>IF(Dane!AC136="","",Dane!AC136)</f>
        <v/>
      </c>
      <c r="AB159" s="389" t="str">
        <f>IF(Dane!AD136="","",Dane!AD136)</f>
        <v/>
      </c>
      <c r="AC159" s="389" t="str">
        <f>IF(Dane!AE136="","",Dane!AE136)</f>
        <v/>
      </c>
      <c r="AD159" s="389" t="str">
        <f>IF(Dane!AF136="","",Dane!AF136)</f>
        <v/>
      </c>
      <c r="AE159" s="389" t="str">
        <f>IF(Dane!AG136="","",Dane!AG136)</f>
        <v/>
      </c>
      <c r="AF159" s="389" t="str">
        <f>IF(Dane!AH136="","",Dane!AH136)</f>
        <v/>
      </c>
      <c r="AG159" s="389" t="str">
        <f>IF(Dane!AI136="","",Dane!AI136)</f>
        <v/>
      </c>
      <c r="AH159" s="389" t="str">
        <f>IF(Dane!AJ136="","",Dane!AJ136)</f>
        <v/>
      </c>
      <c r="AI159" s="389" t="str">
        <f>IF(Dane!AK136="","",Dane!AK136)</f>
        <v/>
      </c>
      <c r="AJ159" s="389" t="str">
        <f>IF(Dane!AL136="","",Dane!AL136)</f>
        <v/>
      </c>
      <c r="AK159" s="167" t="str">
        <f>IF($C159="","",IF(H$83="","",IF(G$83="Faza inwest.",0,ROUND(SUM($G159:G159)*$E159,2))))</f>
        <v/>
      </c>
      <c r="AL159" s="167" t="str">
        <f>IF($C159="","",IF(H$132="","",IF(H$132="Faza inwest.",0,IF($C159=SUM($AK159:AK159),0,IF(SUM($G159:H159)-SUM($AK159:AK159)&lt;=SUM($G159:H159)*$E159,SUM($G159:H159)-SUM($AK159:AK159),ROUND(SUM($G159:H159)*$E159,2))))))</f>
        <v/>
      </c>
      <c r="AM159" s="167" t="str">
        <f>IF($C159="","",IF(I$132="","",IF(I$132="Faza inwest.",0,IF($C159=SUM($AK159:AL159),0,IF(SUM($G159:I159)-SUM($AK159:AL159)&lt;=SUM($G159:I159)*$E159,SUM($G159:I159)-SUM($AK159:AL159),ROUND(SUM($G159:I159)*$E159,2))))))</f>
        <v/>
      </c>
      <c r="AN159" s="167" t="str">
        <f>IF($C159="","",IF(J$132="","",IF(J$132="Faza inwest.",0,IF($C159=SUM($AK159:AM159),0,IF(SUM($G159:J159)-SUM($AK159:AM159)&lt;=SUM($G159:J159)*$E159,SUM($G159:J159)-SUM($AK159:AM159),ROUND(SUM($G159:J159)*$E159,2))))))</f>
        <v/>
      </c>
      <c r="AO159" s="167" t="str">
        <f>IF($C159="","",IF(K$132="","",IF(K$132="Faza inwest.",0,IF($C159=SUM($AK159:AN159),0,IF(SUM($G159:K159)-SUM($AK159:AN159)&lt;=SUM($G159:K159)*$E159,SUM($G159:K159)-SUM($AK159:AN159),ROUND(SUM($G159:K159)*$E159,2))))))</f>
        <v/>
      </c>
      <c r="AP159" s="167" t="str">
        <f>IF($C159="","",IF(L$132="","",IF(L$132="Faza inwest.",0,IF($C159=SUM($AK159:AO159),0,IF(SUM($G159:L159)-SUM($AK159:AO159)&lt;=SUM($G159:L159)*$E159,SUM($G159:L159)-SUM($AK159:AO159),ROUND(SUM($G159:L159)*$E159,2))))))</f>
        <v/>
      </c>
      <c r="AQ159" s="167" t="str">
        <f>IF($C159="","",IF(M$132="","",IF(M$132="Faza inwest.",0,IF($C159=SUM($AK159:AP159),0,IF(SUM($G159:M159)-SUM($AK159:AP159)&lt;=SUM($G159:M159)*$E159,SUM($G159:M159)-SUM($AK159:AP159),ROUND(SUM($G159:M159)*$E159,2))))))</f>
        <v/>
      </c>
      <c r="AR159" s="167" t="str">
        <f>IF($C159="","",IF(N$132="","",IF(N$132="Faza inwest.",0,IF($C159=SUM($AK159:AQ159),0,IF(SUM($G159:N159)-SUM($AK159:AQ159)&lt;=SUM($G159:N159)*$E159,SUM($G159:N159)-SUM($AK159:AQ159),ROUND(SUM($G159:N159)*$E159,2))))))</f>
        <v/>
      </c>
      <c r="AS159" s="167" t="str">
        <f>IF($C159="","",IF(O$132="","",IF(O$132="Faza inwest.",0,IF($C159=SUM($AK159:AR159),0,IF(SUM($G159:O159)-SUM($AK159:AR159)&lt;=SUM($G159:O159)*$E159,SUM($G159:O159)-SUM($AK159:AR159),ROUND(SUM($G159:O159)*$E159,2))))))</f>
        <v/>
      </c>
      <c r="AT159" s="167" t="str">
        <f>IF($C159="","",IF(P$132="","",IF(P$132="Faza inwest.",0,IF($C159=SUM($AK159:AS159),0,IF(SUM($G159:P159)-SUM($AK159:AS159)&lt;=SUM($G159:P159)*$E159,SUM($G159:P159)-SUM($AK159:AS159),ROUND(SUM($G159:P159)*$E159,2))))))</f>
        <v/>
      </c>
      <c r="AU159" s="167" t="str">
        <f>IF($C159="","",IF(Q$132="","",IF(Q$132="Faza inwest.",0,IF($C159=SUM($AK159:AT159),0,IF(SUM($G159:Q159)-SUM($AK159:AT159)&lt;=SUM($G159:Q159)*$E159,SUM($G159:Q159)-SUM($AK159:AT159),ROUND(SUM($G159:Q159)*$E159,2))))))</f>
        <v/>
      </c>
      <c r="AV159" s="167" t="str">
        <f>IF($C159="","",IF(R$132="","",IF(R$132="Faza inwest.",0,IF($C159=SUM($AK159:AU159),0,IF(SUM($G159:R159)-SUM($AK159:AU159)&lt;=SUM($G159:R159)*$E159,SUM($G159:R159)-SUM($AK159:AU159),ROUND(SUM($G159:R159)*$E159,2))))))</f>
        <v/>
      </c>
      <c r="AW159" s="167" t="str">
        <f>IF($C159="","",IF(S$132="","",IF(S$132="Faza inwest.",0,IF($C159=SUM($AK159:AV159),0,IF(SUM($G159:S159)-SUM($AK159:AV159)&lt;=SUM($G159:S159)*$E159,SUM($G159:S159)-SUM($AK159:AV159),ROUND(SUM($G159:S159)*$E159,2))))))</f>
        <v/>
      </c>
      <c r="AX159" s="167" t="str">
        <f>IF($C159="","",IF(T$132="","",IF(T$132="Faza inwest.",0,IF($C159=SUM($AK159:AW159),0,IF(SUM($G159:T159)-SUM($AK159:AW159)&lt;=SUM($G159:T159)*$E159,SUM($G159:T159)-SUM($AK159:AW159),ROUND(SUM($G159:T159)*$E159,2))))))</f>
        <v/>
      </c>
      <c r="AY159" s="167" t="str">
        <f>IF($C159="","",IF(U$132="","",IF(U$132="Faza inwest.",0,IF($C159=SUM($AK159:AX159),0,IF(SUM($G159:U159)-SUM($AK159:AX159)&lt;=SUM($G159:U159)*$E159,SUM($G159:U159)-SUM($AK159:AX159),ROUND(SUM($G159:U159)*$E159,2))))))</f>
        <v/>
      </c>
      <c r="AZ159" s="167" t="str">
        <f>IF($C159="","",IF(V$132="","",IF(V$132="Faza inwest.",0,IF($C159=SUM($AK159:AY159),0,IF(SUM($G159:V159)-SUM($AK159:AY159)&lt;=SUM($G159:V159)*$E159,SUM($G159:V159)-SUM($AK159:AY159),ROUND(SUM($G159:V159)*$E159,2))))))</f>
        <v/>
      </c>
      <c r="BA159" s="167" t="str">
        <f>IF($C159="","",IF(W$132="","",IF(W$132="Faza inwest.",0,IF($C159=SUM($AK159:AZ159),0,IF(SUM($G159:W159)-SUM($AK159:AZ159)&lt;=SUM($G159:W159)*$E159,SUM($G159:W159)-SUM($AK159:AZ159),ROUND(SUM($G159:W159)*$E159,2))))))</f>
        <v/>
      </c>
      <c r="BB159" s="167" t="str">
        <f>IF($C159="","",IF(X$132="","",IF(X$132="Faza inwest.",0,IF($C159=SUM($AK159:BA159),0,IF(SUM($G159:X159)-SUM($AK159:BA159)&lt;=SUM($G159:X159)*$E159,SUM($G159:X159)-SUM($AK159:BA159),ROUND(SUM($G159:X159)*$E159,2))))))</f>
        <v/>
      </c>
      <c r="BC159" s="167" t="str">
        <f>IF($C159="","",IF(Y$132="","",IF(Y$132="Faza inwest.",0,IF($C159=SUM($AK159:BB159),0,IF(SUM($G159:Y159)-SUM($AK159:BB159)&lt;=SUM($G159:Y159)*$E159,SUM($G159:Y159)-SUM($AK159:BB159),ROUND(SUM($G159:Y159)*$E159,2))))))</f>
        <v/>
      </c>
      <c r="BD159" s="167" t="str">
        <f>IF($C159="","",IF(Z$132="","",IF(Z$132="Faza inwest.",0,IF($C159=SUM($AK159:BC159),0,IF(SUM($G159:Z159)-SUM($AK159:BC159)&lt;=SUM($G159:Z159)*$E159,SUM($G159:Z159)-SUM($AK159:BC159),ROUND(SUM($G159:Z159)*$E159,2))))))</f>
        <v/>
      </c>
      <c r="BE159" s="167" t="str">
        <f>IF($C159="","",IF(AA$132="","",IF(AA$132="Faza inwest.",0,IF($C159=SUM($AK159:BD159),0,IF(SUM($G159:AA159)-SUM($AK159:BD159)&lt;=SUM($G159:AA159)*$E159,SUM($G159:AA159)-SUM($AK159:BD159),ROUND(SUM($G159:AA159)*$E159,2))))))</f>
        <v/>
      </c>
      <c r="BF159" s="167" t="str">
        <f>IF($C159="","",IF(AB$132="","",IF(AB$132="Faza inwest.",0,IF($C159=SUM($AK159:BE159),0,IF(SUM($G159:AB159)-SUM($AK159:BE159)&lt;=SUM($G159:AB159)*$E159,SUM($G159:AB159)-SUM($AK159:BE159),ROUND(SUM($G159:AB159)*$E159,2))))))</f>
        <v/>
      </c>
      <c r="BG159" s="167" t="str">
        <f>IF($C159="","",IF(AC$132="","",IF(AC$132="Faza inwest.",0,IF($C159=SUM($AK159:BF159),0,IF(SUM($G159:AC159)-SUM($AK159:BF159)&lt;=SUM($G159:AC159)*$E159,SUM($G159:AC159)-SUM($AK159:BF159),ROUND(SUM($G159:AC159)*$E159,2))))))</f>
        <v/>
      </c>
      <c r="BH159" s="167" t="str">
        <f>IF($C159="","",IF(AD$132="","",IF(AD$132="Faza inwest.",0,IF($C159=SUM($AK159:BG159),0,IF(SUM($G159:AD159)-SUM($AK159:BG159)&lt;=SUM($G159:AD159)*$E159,SUM($G159:AD159)-SUM($AK159:BG159),ROUND(SUM($G159:AD159)*$E159,2))))))</f>
        <v/>
      </c>
      <c r="BI159" s="167" t="str">
        <f>IF($C159="","",IF(AE$132="","",IF(AE$132="Faza inwest.",0,IF($C159=SUM($AK159:BH159),0,IF(SUM($G159:AE159)-SUM($AK159:BH159)&lt;=SUM($G159:AE159)*$E159,SUM($G159:AE159)-SUM($AK159:BH159),ROUND(SUM($G159:AE159)*$E159,2))))))</f>
        <v/>
      </c>
      <c r="BJ159" s="167" t="str">
        <f>IF($C159="","",IF(AF$132="","",IF(AF$132="Faza inwest.",0,IF($C159=SUM($AK159:BI159),0,IF(SUM($G159:AF159)-SUM($AK159:BI159)&lt;=SUM($G159:AF159)*$E159,SUM($G159:AF159)-SUM($AK159:BI159),ROUND(SUM($G159:AF159)*$E159,2))))))</f>
        <v/>
      </c>
      <c r="BK159" s="167" t="str">
        <f>IF($C159="","",IF(AG$132="","",IF(AG$132="Faza inwest.",0,IF($C159=SUM($AK159:BJ159),0,IF(SUM($G159:AG159)-SUM($AK159:BJ159)&lt;=SUM($G159:AG159)*$E159,SUM($G159:AG159)-SUM($AK159:BJ159),ROUND(SUM($G159:AG159)*$E159,2))))))</f>
        <v/>
      </c>
      <c r="BL159" s="167" t="str">
        <f>IF($C159="","",IF(AH$132="","",IF(AH$132="Faza inwest.",0,IF($C159=SUM($AK159:BK159),0,IF(SUM($G159:AH159)-SUM($AK159:BK159)&lt;=SUM($G159:AH159)*$E159,SUM($G159:AH159)-SUM($AK159:BK159),ROUND(SUM($G159:AH159)*$E159,2))))))</f>
        <v/>
      </c>
      <c r="BM159" s="167" t="str">
        <f>IF($C159="","",IF(AI$132="","",IF(AI$132="Faza inwest.",0,IF($C159=SUM($AK159:BL159),0,IF(SUM($G159:AI159)-SUM($AK159:BL159)&lt;=SUM($G159:AI159)*$E159,SUM($G159:AI159)-SUM($AK159:BL159),ROUND(SUM($G159:AI159)*$E159,2))))))</f>
        <v/>
      </c>
      <c r="BN159" s="167" t="str">
        <f>IF($C159="","",IF(AJ$132="","",IF(AJ$132="Faza inwest.",0,IF($C159=SUM($AK159:BM159),0,IF(SUM($G159:AJ159)-SUM($AK159:BM159)&lt;=SUM($G159:AJ159)*$E159,SUM($G159:AJ159)-SUM($AK159:BM159),ROUND(SUM($G159:AJ159)*$E159,2))))))</f>
        <v/>
      </c>
    </row>
    <row r="160" spans="1:66" s="62" customFormat="1">
      <c r="A160" s="84" t="str">
        <f t="shared" ref="A160" si="85">IF(A111="","",A111)</f>
        <v/>
      </c>
      <c r="B160" s="175" t="str">
        <f t="shared" si="79"/>
        <v/>
      </c>
      <c r="C160" s="176" t="str">
        <f t="shared" si="76"/>
        <v/>
      </c>
      <c r="D160" s="177" t="str">
        <f t="shared" ref="D160:E160" si="86">IF(D111="","",D111)</f>
        <v/>
      </c>
      <c r="E160" s="401" t="str">
        <f t="shared" si="86"/>
        <v/>
      </c>
      <c r="F160" s="178" t="s">
        <v>8</v>
      </c>
      <c r="G160" s="389" t="str">
        <f>IF(Dane!I137="","",Dane!I137)</f>
        <v/>
      </c>
      <c r="H160" s="389" t="str">
        <f>IF(Dane!J137="","",Dane!J137)</f>
        <v/>
      </c>
      <c r="I160" s="389" t="str">
        <f>IF(Dane!K137="","",Dane!K137)</f>
        <v/>
      </c>
      <c r="J160" s="389" t="str">
        <f>IF(Dane!L137="","",Dane!L137)</f>
        <v/>
      </c>
      <c r="K160" s="389" t="str">
        <f>IF(Dane!M137="","",Dane!M137)</f>
        <v/>
      </c>
      <c r="L160" s="389" t="str">
        <f>IF(Dane!N137="","",Dane!N137)</f>
        <v/>
      </c>
      <c r="M160" s="389" t="str">
        <f>IF(Dane!O137="","",Dane!O137)</f>
        <v/>
      </c>
      <c r="N160" s="389" t="str">
        <f>IF(Dane!P137="","",Dane!P137)</f>
        <v/>
      </c>
      <c r="O160" s="389" t="str">
        <f>IF(Dane!Q137="","",Dane!Q137)</f>
        <v/>
      </c>
      <c r="P160" s="389" t="str">
        <f>IF(Dane!R137="","",Dane!R137)</f>
        <v/>
      </c>
      <c r="Q160" s="389" t="str">
        <f>IF(Dane!S137="","",Dane!S137)</f>
        <v/>
      </c>
      <c r="R160" s="389" t="str">
        <f>IF(Dane!T137="","",Dane!T137)</f>
        <v/>
      </c>
      <c r="S160" s="389" t="str">
        <f>IF(Dane!U137="","",Dane!U137)</f>
        <v/>
      </c>
      <c r="T160" s="389" t="str">
        <f>IF(Dane!V137="","",Dane!V137)</f>
        <v/>
      </c>
      <c r="U160" s="389" t="str">
        <f>IF(Dane!W137="","",Dane!W137)</f>
        <v/>
      </c>
      <c r="V160" s="389" t="str">
        <f>IF(Dane!X137="","",Dane!X137)</f>
        <v/>
      </c>
      <c r="W160" s="389" t="str">
        <f>IF(Dane!Y137="","",Dane!Y137)</f>
        <v/>
      </c>
      <c r="X160" s="389" t="str">
        <f>IF(Dane!Z137="","",Dane!Z137)</f>
        <v/>
      </c>
      <c r="Y160" s="389" t="str">
        <f>IF(Dane!AA137="","",Dane!AA137)</f>
        <v/>
      </c>
      <c r="Z160" s="389" t="str">
        <f>IF(Dane!AB137="","",Dane!AB137)</f>
        <v/>
      </c>
      <c r="AA160" s="389" t="str">
        <f>IF(Dane!AC137="","",Dane!AC137)</f>
        <v/>
      </c>
      <c r="AB160" s="389" t="str">
        <f>IF(Dane!AD137="","",Dane!AD137)</f>
        <v/>
      </c>
      <c r="AC160" s="389" t="str">
        <f>IF(Dane!AE137="","",Dane!AE137)</f>
        <v/>
      </c>
      <c r="AD160" s="389" t="str">
        <f>IF(Dane!AF137="","",Dane!AF137)</f>
        <v/>
      </c>
      <c r="AE160" s="389" t="str">
        <f>IF(Dane!AG137="","",Dane!AG137)</f>
        <v/>
      </c>
      <c r="AF160" s="389" t="str">
        <f>IF(Dane!AH137="","",Dane!AH137)</f>
        <v/>
      </c>
      <c r="AG160" s="389" t="str">
        <f>IF(Dane!AI137="","",Dane!AI137)</f>
        <v/>
      </c>
      <c r="AH160" s="389" t="str">
        <f>IF(Dane!AJ137="","",Dane!AJ137)</f>
        <v/>
      </c>
      <c r="AI160" s="389" t="str">
        <f>IF(Dane!AK137="","",Dane!AK137)</f>
        <v/>
      </c>
      <c r="AJ160" s="389" t="str">
        <f>IF(Dane!AL137="","",Dane!AL137)</f>
        <v/>
      </c>
      <c r="AK160" s="167" t="str">
        <f>IF($C160="","",IF(H$83="","",IF(G$83="Faza inwest.",0,ROUND(SUM($G160:G160)*$E160,2))))</f>
        <v/>
      </c>
      <c r="AL160" s="167" t="str">
        <f>IF($C160="","",IF(H$132="","",IF(H$132="Faza inwest.",0,IF($C160=SUM($AK160:AK160),0,IF(SUM($G160:H160)-SUM($AK160:AK160)&lt;=SUM($G160:H160)*$E160,SUM($G160:H160)-SUM($AK160:AK160),ROUND(SUM($G160:H160)*$E160,2))))))</f>
        <v/>
      </c>
      <c r="AM160" s="167" t="str">
        <f>IF($C160="","",IF(I$132="","",IF(I$132="Faza inwest.",0,IF($C160=SUM($AK160:AL160),0,IF(SUM($G160:I160)-SUM($AK160:AL160)&lt;=SUM($G160:I160)*$E160,SUM($G160:I160)-SUM($AK160:AL160),ROUND(SUM($G160:I160)*$E160,2))))))</f>
        <v/>
      </c>
      <c r="AN160" s="167" t="str">
        <f>IF($C160="","",IF(J$132="","",IF(J$132="Faza inwest.",0,IF($C160=SUM($AK160:AM160),0,IF(SUM($G160:J160)-SUM($AK160:AM160)&lt;=SUM($G160:J160)*$E160,SUM($G160:J160)-SUM($AK160:AM160),ROUND(SUM($G160:J160)*$E160,2))))))</f>
        <v/>
      </c>
      <c r="AO160" s="167" t="str">
        <f>IF($C160="","",IF(K$132="","",IF(K$132="Faza inwest.",0,IF($C160=SUM($AK160:AN160),0,IF(SUM($G160:K160)-SUM($AK160:AN160)&lt;=SUM($G160:K160)*$E160,SUM($G160:K160)-SUM($AK160:AN160),ROUND(SUM($G160:K160)*$E160,2))))))</f>
        <v/>
      </c>
      <c r="AP160" s="167" t="str">
        <f>IF($C160="","",IF(L$132="","",IF(L$132="Faza inwest.",0,IF($C160=SUM($AK160:AO160),0,IF(SUM($G160:L160)-SUM($AK160:AO160)&lt;=SUM($G160:L160)*$E160,SUM($G160:L160)-SUM($AK160:AO160),ROUND(SUM($G160:L160)*$E160,2))))))</f>
        <v/>
      </c>
      <c r="AQ160" s="167" t="str">
        <f>IF($C160="","",IF(M$132="","",IF(M$132="Faza inwest.",0,IF($C160=SUM($AK160:AP160),0,IF(SUM($G160:M160)-SUM($AK160:AP160)&lt;=SUM($G160:M160)*$E160,SUM($G160:M160)-SUM($AK160:AP160),ROUND(SUM($G160:M160)*$E160,2))))))</f>
        <v/>
      </c>
      <c r="AR160" s="167" t="str">
        <f>IF($C160="","",IF(N$132="","",IF(N$132="Faza inwest.",0,IF($C160=SUM($AK160:AQ160),0,IF(SUM($G160:N160)-SUM($AK160:AQ160)&lt;=SUM($G160:N160)*$E160,SUM($G160:N160)-SUM($AK160:AQ160),ROUND(SUM($G160:N160)*$E160,2))))))</f>
        <v/>
      </c>
      <c r="AS160" s="167" t="str">
        <f>IF($C160="","",IF(O$132="","",IF(O$132="Faza inwest.",0,IF($C160=SUM($AK160:AR160),0,IF(SUM($G160:O160)-SUM($AK160:AR160)&lt;=SUM($G160:O160)*$E160,SUM($G160:O160)-SUM($AK160:AR160),ROUND(SUM($G160:O160)*$E160,2))))))</f>
        <v/>
      </c>
      <c r="AT160" s="167" t="str">
        <f>IF($C160="","",IF(P$132="","",IF(P$132="Faza inwest.",0,IF($C160=SUM($AK160:AS160),0,IF(SUM($G160:P160)-SUM($AK160:AS160)&lt;=SUM($G160:P160)*$E160,SUM($G160:P160)-SUM($AK160:AS160),ROUND(SUM($G160:P160)*$E160,2))))))</f>
        <v/>
      </c>
      <c r="AU160" s="167" t="str">
        <f>IF($C160="","",IF(Q$132="","",IF(Q$132="Faza inwest.",0,IF($C160=SUM($AK160:AT160),0,IF(SUM($G160:Q160)-SUM($AK160:AT160)&lt;=SUM($G160:Q160)*$E160,SUM($G160:Q160)-SUM($AK160:AT160),ROUND(SUM($G160:Q160)*$E160,2))))))</f>
        <v/>
      </c>
      <c r="AV160" s="167" t="str">
        <f>IF($C160="","",IF(R$132="","",IF(R$132="Faza inwest.",0,IF($C160=SUM($AK160:AU160),0,IF(SUM($G160:R160)-SUM($AK160:AU160)&lt;=SUM($G160:R160)*$E160,SUM($G160:R160)-SUM($AK160:AU160),ROUND(SUM($G160:R160)*$E160,2))))))</f>
        <v/>
      </c>
      <c r="AW160" s="167" t="str">
        <f>IF($C160="","",IF(S$132="","",IF(S$132="Faza inwest.",0,IF($C160=SUM($AK160:AV160),0,IF(SUM($G160:S160)-SUM($AK160:AV160)&lt;=SUM($G160:S160)*$E160,SUM($G160:S160)-SUM($AK160:AV160),ROUND(SUM($G160:S160)*$E160,2))))))</f>
        <v/>
      </c>
      <c r="AX160" s="167" t="str">
        <f>IF($C160="","",IF(T$132="","",IF(T$132="Faza inwest.",0,IF($C160=SUM($AK160:AW160),0,IF(SUM($G160:T160)-SUM($AK160:AW160)&lt;=SUM($G160:T160)*$E160,SUM($G160:T160)-SUM($AK160:AW160),ROUND(SUM($G160:T160)*$E160,2))))))</f>
        <v/>
      </c>
      <c r="AY160" s="167" t="str">
        <f>IF($C160="","",IF(U$132="","",IF(U$132="Faza inwest.",0,IF($C160=SUM($AK160:AX160),0,IF(SUM($G160:U160)-SUM($AK160:AX160)&lt;=SUM($G160:U160)*$E160,SUM($G160:U160)-SUM($AK160:AX160),ROUND(SUM($G160:U160)*$E160,2))))))</f>
        <v/>
      </c>
      <c r="AZ160" s="167" t="str">
        <f>IF($C160="","",IF(V$132="","",IF(V$132="Faza inwest.",0,IF($C160=SUM($AK160:AY160),0,IF(SUM($G160:V160)-SUM($AK160:AY160)&lt;=SUM($G160:V160)*$E160,SUM($G160:V160)-SUM($AK160:AY160),ROUND(SUM($G160:V160)*$E160,2))))))</f>
        <v/>
      </c>
      <c r="BA160" s="167" t="str">
        <f>IF($C160="","",IF(W$132="","",IF(W$132="Faza inwest.",0,IF($C160=SUM($AK160:AZ160),0,IF(SUM($G160:W160)-SUM($AK160:AZ160)&lt;=SUM($G160:W160)*$E160,SUM($G160:W160)-SUM($AK160:AZ160),ROUND(SUM($G160:W160)*$E160,2))))))</f>
        <v/>
      </c>
      <c r="BB160" s="167" t="str">
        <f>IF($C160="","",IF(X$132="","",IF(X$132="Faza inwest.",0,IF($C160=SUM($AK160:BA160),0,IF(SUM($G160:X160)-SUM($AK160:BA160)&lt;=SUM($G160:X160)*$E160,SUM($G160:X160)-SUM($AK160:BA160),ROUND(SUM($G160:X160)*$E160,2))))))</f>
        <v/>
      </c>
      <c r="BC160" s="167" t="str">
        <f>IF($C160="","",IF(Y$132="","",IF(Y$132="Faza inwest.",0,IF($C160=SUM($AK160:BB160),0,IF(SUM($G160:Y160)-SUM($AK160:BB160)&lt;=SUM($G160:Y160)*$E160,SUM($G160:Y160)-SUM($AK160:BB160),ROUND(SUM($G160:Y160)*$E160,2))))))</f>
        <v/>
      </c>
      <c r="BD160" s="167" t="str">
        <f>IF($C160="","",IF(Z$132="","",IF(Z$132="Faza inwest.",0,IF($C160=SUM($AK160:BC160),0,IF(SUM($G160:Z160)-SUM($AK160:BC160)&lt;=SUM($G160:Z160)*$E160,SUM($G160:Z160)-SUM($AK160:BC160),ROUND(SUM($G160:Z160)*$E160,2))))))</f>
        <v/>
      </c>
      <c r="BE160" s="167" t="str">
        <f>IF($C160="","",IF(AA$132="","",IF(AA$132="Faza inwest.",0,IF($C160=SUM($AK160:BD160),0,IF(SUM($G160:AA160)-SUM($AK160:BD160)&lt;=SUM($G160:AA160)*$E160,SUM($G160:AA160)-SUM($AK160:BD160),ROUND(SUM($G160:AA160)*$E160,2))))))</f>
        <v/>
      </c>
      <c r="BF160" s="167" t="str">
        <f>IF($C160="","",IF(AB$132="","",IF(AB$132="Faza inwest.",0,IF($C160=SUM($AK160:BE160),0,IF(SUM($G160:AB160)-SUM($AK160:BE160)&lt;=SUM($G160:AB160)*$E160,SUM($G160:AB160)-SUM($AK160:BE160),ROUND(SUM($G160:AB160)*$E160,2))))))</f>
        <v/>
      </c>
      <c r="BG160" s="167" t="str">
        <f>IF($C160="","",IF(AC$132="","",IF(AC$132="Faza inwest.",0,IF($C160=SUM($AK160:BF160),0,IF(SUM($G160:AC160)-SUM($AK160:BF160)&lt;=SUM($G160:AC160)*$E160,SUM($G160:AC160)-SUM($AK160:BF160),ROUND(SUM($G160:AC160)*$E160,2))))))</f>
        <v/>
      </c>
      <c r="BH160" s="167" t="str">
        <f>IF($C160="","",IF(AD$132="","",IF(AD$132="Faza inwest.",0,IF($C160=SUM($AK160:BG160),0,IF(SUM($G160:AD160)-SUM($AK160:BG160)&lt;=SUM($G160:AD160)*$E160,SUM($G160:AD160)-SUM($AK160:BG160),ROUND(SUM($G160:AD160)*$E160,2))))))</f>
        <v/>
      </c>
      <c r="BI160" s="167" t="str">
        <f>IF($C160="","",IF(AE$132="","",IF(AE$132="Faza inwest.",0,IF($C160=SUM($AK160:BH160),0,IF(SUM($G160:AE160)-SUM($AK160:BH160)&lt;=SUM($G160:AE160)*$E160,SUM($G160:AE160)-SUM($AK160:BH160),ROUND(SUM($G160:AE160)*$E160,2))))))</f>
        <v/>
      </c>
      <c r="BJ160" s="167" t="str">
        <f>IF($C160="","",IF(AF$132="","",IF(AF$132="Faza inwest.",0,IF($C160=SUM($AK160:BI160),0,IF(SUM($G160:AF160)-SUM($AK160:BI160)&lt;=SUM($G160:AF160)*$E160,SUM($G160:AF160)-SUM($AK160:BI160),ROUND(SUM($G160:AF160)*$E160,2))))))</f>
        <v/>
      </c>
      <c r="BK160" s="167" t="str">
        <f>IF($C160="","",IF(AG$132="","",IF(AG$132="Faza inwest.",0,IF($C160=SUM($AK160:BJ160),0,IF(SUM($G160:AG160)-SUM($AK160:BJ160)&lt;=SUM($G160:AG160)*$E160,SUM($G160:AG160)-SUM($AK160:BJ160),ROUND(SUM($G160:AG160)*$E160,2))))))</f>
        <v/>
      </c>
      <c r="BL160" s="167" t="str">
        <f>IF($C160="","",IF(AH$132="","",IF(AH$132="Faza inwest.",0,IF($C160=SUM($AK160:BK160),0,IF(SUM($G160:AH160)-SUM($AK160:BK160)&lt;=SUM($G160:AH160)*$E160,SUM($G160:AH160)-SUM($AK160:BK160),ROUND(SUM($G160:AH160)*$E160,2))))))</f>
        <v/>
      </c>
      <c r="BM160" s="167" t="str">
        <f>IF($C160="","",IF(AI$132="","",IF(AI$132="Faza inwest.",0,IF($C160=SUM($AK160:BL160),0,IF(SUM($G160:AI160)-SUM($AK160:BL160)&lt;=SUM($G160:AI160)*$E160,SUM($G160:AI160)-SUM($AK160:BL160),ROUND(SUM($G160:AI160)*$E160,2))))))</f>
        <v/>
      </c>
      <c r="BN160" s="167" t="str">
        <f>IF($C160="","",IF(AJ$132="","",IF(AJ$132="Faza inwest.",0,IF($C160=SUM($AK160:BM160),0,IF(SUM($G160:AJ160)-SUM($AK160:BM160)&lt;=SUM($G160:AJ160)*$E160,SUM($G160:AJ160)-SUM($AK160:BM160),ROUND(SUM($G160:AJ160)*$E160,2))))))</f>
        <v/>
      </c>
    </row>
    <row r="161" spans="1:66" s="62" customFormat="1">
      <c r="A161" s="84" t="str">
        <f t="shared" ref="A161" si="87">IF(A112="","",A112)</f>
        <v/>
      </c>
      <c r="B161" s="175" t="str">
        <f t="shared" si="79"/>
        <v/>
      </c>
      <c r="C161" s="176" t="str">
        <f t="shared" si="76"/>
        <v/>
      </c>
      <c r="D161" s="177" t="str">
        <f t="shared" ref="D161:E161" si="88">IF(D112="","",D112)</f>
        <v/>
      </c>
      <c r="E161" s="401" t="str">
        <f t="shared" si="88"/>
        <v/>
      </c>
      <c r="F161" s="178" t="s">
        <v>8</v>
      </c>
      <c r="G161" s="389" t="str">
        <f>IF(Dane!I138="","",Dane!I138)</f>
        <v/>
      </c>
      <c r="H161" s="389" t="str">
        <f>IF(Dane!J138="","",Dane!J138)</f>
        <v/>
      </c>
      <c r="I161" s="389" t="str">
        <f>IF(Dane!K138="","",Dane!K138)</f>
        <v/>
      </c>
      <c r="J161" s="389" t="str">
        <f>IF(Dane!L138="","",Dane!L138)</f>
        <v/>
      </c>
      <c r="K161" s="389" t="str">
        <f>IF(Dane!M138="","",Dane!M138)</f>
        <v/>
      </c>
      <c r="L161" s="389" t="str">
        <f>IF(Dane!N138="","",Dane!N138)</f>
        <v/>
      </c>
      <c r="M161" s="389" t="str">
        <f>IF(Dane!O138="","",Dane!O138)</f>
        <v/>
      </c>
      <c r="N161" s="389" t="str">
        <f>IF(Dane!P138="","",Dane!P138)</f>
        <v/>
      </c>
      <c r="O161" s="389" t="str">
        <f>IF(Dane!Q138="","",Dane!Q138)</f>
        <v/>
      </c>
      <c r="P161" s="389" t="str">
        <f>IF(Dane!R138="","",Dane!R138)</f>
        <v/>
      </c>
      <c r="Q161" s="389" t="str">
        <f>IF(Dane!S138="","",Dane!S138)</f>
        <v/>
      </c>
      <c r="R161" s="389" t="str">
        <f>IF(Dane!T138="","",Dane!T138)</f>
        <v/>
      </c>
      <c r="S161" s="389" t="str">
        <f>IF(Dane!U138="","",Dane!U138)</f>
        <v/>
      </c>
      <c r="T161" s="389" t="str">
        <f>IF(Dane!V138="","",Dane!V138)</f>
        <v/>
      </c>
      <c r="U161" s="389" t="str">
        <f>IF(Dane!W138="","",Dane!W138)</f>
        <v/>
      </c>
      <c r="V161" s="389" t="str">
        <f>IF(Dane!X138="","",Dane!X138)</f>
        <v/>
      </c>
      <c r="W161" s="389" t="str">
        <f>IF(Dane!Y138="","",Dane!Y138)</f>
        <v/>
      </c>
      <c r="X161" s="389" t="str">
        <f>IF(Dane!Z138="","",Dane!Z138)</f>
        <v/>
      </c>
      <c r="Y161" s="389" t="str">
        <f>IF(Dane!AA138="","",Dane!AA138)</f>
        <v/>
      </c>
      <c r="Z161" s="389" t="str">
        <f>IF(Dane!AB138="","",Dane!AB138)</f>
        <v/>
      </c>
      <c r="AA161" s="389" t="str">
        <f>IF(Dane!AC138="","",Dane!AC138)</f>
        <v/>
      </c>
      <c r="AB161" s="389" t="str">
        <f>IF(Dane!AD138="","",Dane!AD138)</f>
        <v/>
      </c>
      <c r="AC161" s="389" t="str">
        <f>IF(Dane!AE138="","",Dane!AE138)</f>
        <v/>
      </c>
      <c r="AD161" s="389" t="str">
        <f>IF(Dane!AF138="","",Dane!AF138)</f>
        <v/>
      </c>
      <c r="AE161" s="389" t="str">
        <f>IF(Dane!AG138="","",Dane!AG138)</f>
        <v/>
      </c>
      <c r="AF161" s="389" t="str">
        <f>IF(Dane!AH138="","",Dane!AH138)</f>
        <v/>
      </c>
      <c r="AG161" s="389" t="str">
        <f>IF(Dane!AI138="","",Dane!AI138)</f>
        <v/>
      </c>
      <c r="AH161" s="389" t="str">
        <f>IF(Dane!AJ138="","",Dane!AJ138)</f>
        <v/>
      </c>
      <c r="AI161" s="389" t="str">
        <f>IF(Dane!AK138="","",Dane!AK138)</f>
        <v/>
      </c>
      <c r="AJ161" s="389" t="str">
        <f>IF(Dane!AL138="","",Dane!AL138)</f>
        <v/>
      </c>
      <c r="AK161" s="167" t="str">
        <f>IF($C161="","",IF(H$83="","",IF(G$83="Faza inwest.",0,ROUND(SUM($G161:G161)*$E161,2))))</f>
        <v/>
      </c>
      <c r="AL161" s="167" t="str">
        <f>IF($C161="","",IF(H$132="","",IF(H$132="Faza inwest.",0,IF($C161=SUM($AK161:AK161),0,IF(SUM($G161:H161)-SUM($AK161:AK161)&lt;=SUM($G161:H161)*$E161,SUM($G161:H161)-SUM($AK161:AK161),ROUND(SUM($G161:H161)*$E161,2))))))</f>
        <v/>
      </c>
      <c r="AM161" s="167" t="str">
        <f>IF($C161="","",IF(I$132="","",IF(I$132="Faza inwest.",0,IF($C161=SUM($AK161:AL161),0,IF(SUM($G161:I161)-SUM($AK161:AL161)&lt;=SUM($G161:I161)*$E161,SUM($G161:I161)-SUM($AK161:AL161),ROUND(SUM($G161:I161)*$E161,2))))))</f>
        <v/>
      </c>
      <c r="AN161" s="167" t="str">
        <f>IF($C161="","",IF(J$132="","",IF(J$132="Faza inwest.",0,IF($C161=SUM($AK161:AM161),0,IF(SUM($G161:J161)-SUM($AK161:AM161)&lt;=SUM($G161:J161)*$E161,SUM($G161:J161)-SUM($AK161:AM161),ROUND(SUM($G161:J161)*$E161,2))))))</f>
        <v/>
      </c>
      <c r="AO161" s="167" t="str">
        <f>IF($C161="","",IF(K$132="","",IF(K$132="Faza inwest.",0,IF($C161=SUM($AK161:AN161),0,IF(SUM($G161:K161)-SUM($AK161:AN161)&lt;=SUM($G161:K161)*$E161,SUM($G161:K161)-SUM($AK161:AN161),ROUND(SUM($G161:K161)*$E161,2))))))</f>
        <v/>
      </c>
      <c r="AP161" s="167" t="str">
        <f>IF($C161="","",IF(L$132="","",IF(L$132="Faza inwest.",0,IF($C161=SUM($AK161:AO161),0,IF(SUM($G161:L161)-SUM($AK161:AO161)&lt;=SUM($G161:L161)*$E161,SUM($G161:L161)-SUM($AK161:AO161),ROUND(SUM($G161:L161)*$E161,2))))))</f>
        <v/>
      </c>
      <c r="AQ161" s="167" t="str">
        <f>IF($C161="","",IF(M$132="","",IF(M$132="Faza inwest.",0,IF($C161=SUM($AK161:AP161),0,IF(SUM($G161:M161)-SUM($AK161:AP161)&lt;=SUM($G161:M161)*$E161,SUM($G161:M161)-SUM($AK161:AP161),ROUND(SUM($G161:M161)*$E161,2))))))</f>
        <v/>
      </c>
      <c r="AR161" s="167" t="str">
        <f>IF($C161="","",IF(N$132="","",IF(N$132="Faza inwest.",0,IF($C161=SUM($AK161:AQ161),0,IF(SUM($G161:N161)-SUM($AK161:AQ161)&lt;=SUM($G161:N161)*$E161,SUM($G161:N161)-SUM($AK161:AQ161),ROUND(SUM($G161:N161)*$E161,2))))))</f>
        <v/>
      </c>
      <c r="AS161" s="167" t="str">
        <f>IF($C161="","",IF(O$132="","",IF(O$132="Faza inwest.",0,IF($C161=SUM($AK161:AR161),0,IF(SUM($G161:O161)-SUM($AK161:AR161)&lt;=SUM($G161:O161)*$E161,SUM($G161:O161)-SUM($AK161:AR161),ROUND(SUM($G161:O161)*$E161,2))))))</f>
        <v/>
      </c>
      <c r="AT161" s="167" t="str">
        <f>IF($C161="","",IF(P$132="","",IF(P$132="Faza inwest.",0,IF($C161=SUM($AK161:AS161),0,IF(SUM($G161:P161)-SUM($AK161:AS161)&lt;=SUM($G161:P161)*$E161,SUM($G161:P161)-SUM($AK161:AS161),ROUND(SUM($G161:P161)*$E161,2))))))</f>
        <v/>
      </c>
      <c r="AU161" s="167" t="str">
        <f>IF($C161="","",IF(Q$132="","",IF(Q$132="Faza inwest.",0,IF($C161=SUM($AK161:AT161),0,IF(SUM($G161:Q161)-SUM($AK161:AT161)&lt;=SUM($G161:Q161)*$E161,SUM($G161:Q161)-SUM($AK161:AT161),ROUND(SUM($G161:Q161)*$E161,2))))))</f>
        <v/>
      </c>
      <c r="AV161" s="167" t="str">
        <f>IF($C161="","",IF(R$132="","",IF(R$132="Faza inwest.",0,IF($C161=SUM($AK161:AU161),0,IF(SUM($G161:R161)-SUM($AK161:AU161)&lt;=SUM($G161:R161)*$E161,SUM($G161:R161)-SUM($AK161:AU161),ROUND(SUM($G161:R161)*$E161,2))))))</f>
        <v/>
      </c>
      <c r="AW161" s="167" t="str">
        <f>IF($C161="","",IF(S$132="","",IF(S$132="Faza inwest.",0,IF($C161=SUM($AK161:AV161),0,IF(SUM($G161:S161)-SUM($AK161:AV161)&lt;=SUM($G161:S161)*$E161,SUM($G161:S161)-SUM($AK161:AV161),ROUND(SUM($G161:S161)*$E161,2))))))</f>
        <v/>
      </c>
      <c r="AX161" s="167" t="str">
        <f>IF($C161="","",IF(T$132="","",IF(T$132="Faza inwest.",0,IF($C161=SUM($AK161:AW161),0,IF(SUM($G161:T161)-SUM($AK161:AW161)&lt;=SUM($G161:T161)*$E161,SUM($G161:T161)-SUM($AK161:AW161),ROUND(SUM($G161:T161)*$E161,2))))))</f>
        <v/>
      </c>
      <c r="AY161" s="167" t="str">
        <f>IF($C161="","",IF(U$132="","",IF(U$132="Faza inwest.",0,IF($C161=SUM($AK161:AX161),0,IF(SUM($G161:U161)-SUM($AK161:AX161)&lt;=SUM($G161:U161)*$E161,SUM($G161:U161)-SUM($AK161:AX161),ROUND(SUM($G161:U161)*$E161,2))))))</f>
        <v/>
      </c>
      <c r="AZ161" s="167" t="str">
        <f>IF($C161="","",IF(V$132="","",IF(V$132="Faza inwest.",0,IF($C161=SUM($AK161:AY161),0,IF(SUM($G161:V161)-SUM($AK161:AY161)&lt;=SUM($G161:V161)*$E161,SUM($G161:V161)-SUM($AK161:AY161),ROUND(SUM($G161:V161)*$E161,2))))))</f>
        <v/>
      </c>
      <c r="BA161" s="167" t="str">
        <f>IF($C161="","",IF(W$132="","",IF(W$132="Faza inwest.",0,IF($C161=SUM($AK161:AZ161),0,IF(SUM($G161:W161)-SUM($AK161:AZ161)&lt;=SUM($G161:W161)*$E161,SUM($G161:W161)-SUM($AK161:AZ161),ROUND(SUM($G161:W161)*$E161,2))))))</f>
        <v/>
      </c>
      <c r="BB161" s="167" t="str">
        <f>IF($C161="","",IF(X$132="","",IF(X$132="Faza inwest.",0,IF($C161=SUM($AK161:BA161),0,IF(SUM($G161:X161)-SUM($AK161:BA161)&lt;=SUM($G161:X161)*$E161,SUM($G161:X161)-SUM($AK161:BA161),ROUND(SUM($G161:X161)*$E161,2))))))</f>
        <v/>
      </c>
      <c r="BC161" s="167" t="str">
        <f>IF($C161="","",IF(Y$132="","",IF(Y$132="Faza inwest.",0,IF($C161=SUM($AK161:BB161),0,IF(SUM($G161:Y161)-SUM($AK161:BB161)&lt;=SUM($G161:Y161)*$E161,SUM($G161:Y161)-SUM($AK161:BB161),ROUND(SUM($G161:Y161)*$E161,2))))))</f>
        <v/>
      </c>
      <c r="BD161" s="167" t="str">
        <f>IF($C161="","",IF(Z$132="","",IF(Z$132="Faza inwest.",0,IF($C161=SUM($AK161:BC161),0,IF(SUM($G161:Z161)-SUM($AK161:BC161)&lt;=SUM($G161:Z161)*$E161,SUM($G161:Z161)-SUM($AK161:BC161),ROUND(SUM($G161:Z161)*$E161,2))))))</f>
        <v/>
      </c>
      <c r="BE161" s="167" t="str">
        <f>IF($C161="","",IF(AA$132="","",IF(AA$132="Faza inwest.",0,IF($C161=SUM($AK161:BD161),0,IF(SUM($G161:AA161)-SUM($AK161:BD161)&lt;=SUM($G161:AA161)*$E161,SUM($G161:AA161)-SUM($AK161:BD161),ROUND(SUM($G161:AA161)*$E161,2))))))</f>
        <v/>
      </c>
      <c r="BF161" s="167" t="str">
        <f>IF($C161="","",IF(AB$132="","",IF(AB$132="Faza inwest.",0,IF($C161=SUM($AK161:BE161),0,IF(SUM($G161:AB161)-SUM($AK161:BE161)&lt;=SUM($G161:AB161)*$E161,SUM($G161:AB161)-SUM($AK161:BE161),ROUND(SUM($G161:AB161)*$E161,2))))))</f>
        <v/>
      </c>
      <c r="BG161" s="167" t="str">
        <f>IF($C161="","",IF(AC$132="","",IF(AC$132="Faza inwest.",0,IF($C161=SUM($AK161:BF161),0,IF(SUM($G161:AC161)-SUM($AK161:BF161)&lt;=SUM($G161:AC161)*$E161,SUM($G161:AC161)-SUM($AK161:BF161),ROUND(SUM($G161:AC161)*$E161,2))))))</f>
        <v/>
      </c>
      <c r="BH161" s="167" t="str">
        <f>IF($C161="","",IF(AD$132="","",IF(AD$132="Faza inwest.",0,IF($C161=SUM($AK161:BG161),0,IF(SUM($G161:AD161)-SUM($AK161:BG161)&lt;=SUM($G161:AD161)*$E161,SUM($G161:AD161)-SUM($AK161:BG161),ROUND(SUM($G161:AD161)*$E161,2))))))</f>
        <v/>
      </c>
      <c r="BI161" s="167" t="str">
        <f>IF($C161="","",IF(AE$132="","",IF(AE$132="Faza inwest.",0,IF($C161=SUM($AK161:BH161),0,IF(SUM($G161:AE161)-SUM($AK161:BH161)&lt;=SUM($G161:AE161)*$E161,SUM($G161:AE161)-SUM($AK161:BH161),ROUND(SUM($G161:AE161)*$E161,2))))))</f>
        <v/>
      </c>
      <c r="BJ161" s="167" t="str">
        <f>IF($C161="","",IF(AF$132="","",IF(AF$132="Faza inwest.",0,IF($C161=SUM($AK161:BI161),0,IF(SUM($G161:AF161)-SUM($AK161:BI161)&lt;=SUM($G161:AF161)*$E161,SUM($G161:AF161)-SUM($AK161:BI161),ROUND(SUM($G161:AF161)*$E161,2))))))</f>
        <v/>
      </c>
      <c r="BK161" s="167" t="str">
        <f>IF($C161="","",IF(AG$132="","",IF(AG$132="Faza inwest.",0,IF($C161=SUM($AK161:BJ161),0,IF(SUM($G161:AG161)-SUM($AK161:BJ161)&lt;=SUM($G161:AG161)*$E161,SUM($G161:AG161)-SUM($AK161:BJ161),ROUND(SUM($G161:AG161)*$E161,2))))))</f>
        <v/>
      </c>
      <c r="BL161" s="167" t="str">
        <f>IF($C161="","",IF(AH$132="","",IF(AH$132="Faza inwest.",0,IF($C161=SUM($AK161:BK161),0,IF(SUM($G161:AH161)-SUM($AK161:BK161)&lt;=SUM($G161:AH161)*$E161,SUM($G161:AH161)-SUM($AK161:BK161),ROUND(SUM($G161:AH161)*$E161,2))))))</f>
        <v/>
      </c>
      <c r="BM161" s="167" t="str">
        <f>IF($C161="","",IF(AI$132="","",IF(AI$132="Faza inwest.",0,IF($C161=SUM($AK161:BL161),0,IF(SUM($G161:AI161)-SUM($AK161:BL161)&lt;=SUM($G161:AI161)*$E161,SUM($G161:AI161)-SUM($AK161:BL161),ROUND(SUM($G161:AI161)*$E161,2))))))</f>
        <v/>
      </c>
      <c r="BN161" s="167" t="str">
        <f>IF($C161="","",IF(AJ$132="","",IF(AJ$132="Faza inwest.",0,IF($C161=SUM($AK161:BM161),0,IF(SUM($G161:AJ161)-SUM($AK161:BM161)&lt;=SUM($G161:AJ161)*$E161,SUM($G161:AJ161)-SUM($AK161:BM161),ROUND(SUM($G161:AJ161)*$E161,2))))))</f>
        <v/>
      </c>
    </row>
    <row r="162" spans="1:66" s="62" customFormat="1">
      <c r="A162" s="84" t="str">
        <f t="shared" ref="A162" si="89">IF(A113="","",A113)</f>
        <v/>
      </c>
      <c r="B162" s="175" t="str">
        <f t="shared" si="79"/>
        <v/>
      </c>
      <c r="C162" s="176" t="str">
        <f t="shared" si="76"/>
        <v/>
      </c>
      <c r="D162" s="177" t="str">
        <f t="shared" ref="D162:E162" si="90">IF(D113="","",D113)</f>
        <v/>
      </c>
      <c r="E162" s="401" t="str">
        <f t="shared" si="90"/>
        <v/>
      </c>
      <c r="F162" s="178" t="s">
        <v>8</v>
      </c>
      <c r="G162" s="389" t="str">
        <f>IF(Dane!I139="","",Dane!I139)</f>
        <v/>
      </c>
      <c r="H162" s="389" t="str">
        <f>IF(Dane!J139="","",Dane!J139)</f>
        <v/>
      </c>
      <c r="I162" s="389" t="str">
        <f>IF(Dane!K139="","",Dane!K139)</f>
        <v/>
      </c>
      <c r="J162" s="389" t="str">
        <f>IF(Dane!L139="","",Dane!L139)</f>
        <v/>
      </c>
      <c r="K162" s="389" t="str">
        <f>IF(Dane!M139="","",Dane!M139)</f>
        <v/>
      </c>
      <c r="L162" s="389" t="str">
        <f>IF(Dane!N139="","",Dane!N139)</f>
        <v/>
      </c>
      <c r="M162" s="389" t="str">
        <f>IF(Dane!O139="","",Dane!O139)</f>
        <v/>
      </c>
      <c r="N162" s="389" t="str">
        <f>IF(Dane!P139="","",Dane!P139)</f>
        <v/>
      </c>
      <c r="O162" s="389" t="str">
        <f>IF(Dane!Q139="","",Dane!Q139)</f>
        <v/>
      </c>
      <c r="P162" s="389" t="str">
        <f>IF(Dane!R139="","",Dane!R139)</f>
        <v/>
      </c>
      <c r="Q162" s="389" t="str">
        <f>IF(Dane!S139="","",Dane!S139)</f>
        <v/>
      </c>
      <c r="R162" s="389" t="str">
        <f>IF(Dane!T139="","",Dane!T139)</f>
        <v/>
      </c>
      <c r="S162" s="389" t="str">
        <f>IF(Dane!U139="","",Dane!U139)</f>
        <v/>
      </c>
      <c r="T162" s="389" t="str">
        <f>IF(Dane!V139="","",Dane!V139)</f>
        <v/>
      </c>
      <c r="U162" s="389" t="str">
        <f>IF(Dane!W139="","",Dane!W139)</f>
        <v/>
      </c>
      <c r="V162" s="389" t="str">
        <f>IF(Dane!X139="","",Dane!X139)</f>
        <v/>
      </c>
      <c r="W162" s="389" t="str">
        <f>IF(Dane!Y139="","",Dane!Y139)</f>
        <v/>
      </c>
      <c r="X162" s="389" t="str">
        <f>IF(Dane!Z139="","",Dane!Z139)</f>
        <v/>
      </c>
      <c r="Y162" s="389" t="str">
        <f>IF(Dane!AA139="","",Dane!AA139)</f>
        <v/>
      </c>
      <c r="Z162" s="389" t="str">
        <f>IF(Dane!AB139="","",Dane!AB139)</f>
        <v/>
      </c>
      <c r="AA162" s="389" t="str">
        <f>IF(Dane!AC139="","",Dane!AC139)</f>
        <v/>
      </c>
      <c r="AB162" s="389" t="str">
        <f>IF(Dane!AD139="","",Dane!AD139)</f>
        <v/>
      </c>
      <c r="AC162" s="389" t="str">
        <f>IF(Dane!AE139="","",Dane!AE139)</f>
        <v/>
      </c>
      <c r="AD162" s="389" t="str">
        <f>IF(Dane!AF139="","",Dane!AF139)</f>
        <v/>
      </c>
      <c r="AE162" s="389" t="str">
        <f>IF(Dane!AG139="","",Dane!AG139)</f>
        <v/>
      </c>
      <c r="AF162" s="389" t="str">
        <f>IF(Dane!AH139="","",Dane!AH139)</f>
        <v/>
      </c>
      <c r="AG162" s="389" t="str">
        <f>IF(Dane!AI139="","",Dane!AI139)</f>
        <v/>
      </c>
      <c r="AH162" s="389" t="str">
        <f>IF(Dane!AJ139="","",Dane!AJ139)</f>
        <v/>
      </c>
      <c r="AI162" s="389" t="str">
        <f>IF(Dane!AK139="","",Dane!AK139)</f>
        <v/>
      </c>
      <c r="AJ162" s="389" t="str">
        <f>IF(Dane!AL139="","",Dane!AL139)</f>
        <v/>
      </c>
      <c r="AK162" s="167" t="str">
        <f>IF($C162="","",IF(H$83="","",IF(G$83="Faza inwest.",0,ROUND(SUM($G162:G162)*$E162,2))))</f>
        <v/>
      </c>
      <c r="AL162" s="167" t="str">
        <f>IF($C162="","",IF(H$132="","",IF(H$132="Faza inwest.",0,IF($C162=SUM($AK162:AK162),0,IF(SUM($G162:H162)-SUM($AK162:AK162)&lt;=SUM($G162:H162)*$E162,SUM($G162:H162)-SUM($AK162:AK162),ROUND(SUM($G162:H162)*$E162,2))))))</f>
        <v/>
      </c>
      <c r="AM162" s="167" t="str">
        <f>IF($C162="","",IF(I$132="","",IF(I$132="Faza inwest.",0,IF($C162=SUM($AK162:AL162),0,IF(SUM($G162:I162)-SUM($AK162:AL162)&lt;=SUM($G162:I162)*$E162,SUM($G162:I162)-SUM($AK162:AL162),ROUND(SUM($G162:I162)*$E162,2))))))</f>
        <v/>
      </c>
      <c r="AN162" s="167" t="str">
        <f>IF($C162="","",IF(J$132="","",IF(J$132="Faza inwest.",0,IF($C162=SUM($AK162:AM162),0,IF(SUM($G162:J162)-SUM($AK162:AM162)&lt;=SUM($G162:J162)*$E162,SUM($G162:J162)-SUM($AK162:AM162),ROUND(SUM($G162:J162)*$E162,2))))))</f>
        <v/>
      </c>
      <c r="AO162" s="167" t="str">
        <f>IF($C162="","",IF(K$132="","",IF(K$132="Faza inwest.",0,IF($C162=SUM($AK162:AN162),0,IF(SUM($G162:K162)-SUM($AK162:AN162)&lt;=SUM($G162:K162)*$E162,SUM($G162:K162)-SUM($AK162:AN162),ROUND(SUM($G162:K162)*$E162,2))))))</f>
        <v/>
      </c>
      <c r="AP162" s="167" t="str">
        <f>IF($C162="","",IF(L$132="","",IF(L$132="Faza inwest.",0,IF($C162=SUM($AK162:AO162),0,IF(SUM($G162:L162)-SUM($AK162:AO162)&lt;=SUM($G162:L162)*$E162,SUM($G162:L162)-SUM($AK162:AO162),ROUND(SUM($G162:L162)*$E162,2))))))</f>
        <v/>
      </c>
      <c r="AQ162" s="167" t="str">
        <f>IF($C162="","",IF(M$132="","",IF(M$132="Faza inwest.",0,IF($C162=SUM($AK162:AP162),0,IF(SUM($G162:M162)-SUM($AK162:AP162)&lt;=SUM($G162:M162)*$E162,SUM($G162:M162)-SUM($AK162:AP162),ROUND(SUM($G162:M162)*$E162,2))))))</f>
        <v/>
      </c>
      <c r="AR162" s="167" t="str">
        <f>IF($C162="","",IF(N$132="","",IF(N$132="Faza inwest.",0,IF($C162=SUM($AK162:AQ162),0,IF(SUM($G162:N162)-SUM($AK162:AQ162)&lt;=SUM($G162:N162)*$E162,SUM($G162:N162)-SUM($AK162:AQ162),ROUND(SUM($G162:N162)*$E162,2))))))</f>
        <v/>
      </c>
      <c r="AS162" s="167" t="str">
        <f>IF($C162="","",IF(O$132="","",IF(O$132="Faza inwest.",0,IF($C162=SUM($AK162:AR162),0,IF(SUM($G162:O162)-SUM($AK162:AR162)&lt;=SUM($G162:O162)*$E162,SUM($G162:O162)-SUM($AK162:AR162),ROUND(SUM($G162:O162)*$E162,2))))))</f>
        <v/>
      </c>
      <c r="AT162" s="167" t="str">
        <f>IF($C162="","",IF(P$132="","",IF(P$132="Faza inwest.",0,IF($C162=SUM($AK162:AS162),0,IF(SUM($G162:P162)-SUM($AK162:AS162)&lt;=SUM($G162:P162)*$E162,SUM($G162:P162)-SUM($AK162:AS162),ROUND(SUM($G162:P162)*$E162,2))))))</f>
        <v/>
      </c>
      <c r="AU162" s="167" t="str">
        <f>IF($C162="","",IF(Q$132="","",IF(Q$132="Faza inwest.",0,IF($C162=SUM($AK162:AT162),0,IF(SUM($G162:Q162)-SUM($AK162:AT162)&lt;=SUM($G162:Q162)*$E162,SUM($G162:Q162)-SUM($AK162:AT162),ROUND(SUM($G162:Q162)*$E162,2))))))</f>
        <v/>
      </c>
      <c r="AV162" s="167" t="str">
        <f>IF($C162="","",IF(R$132="","",IF(R$132="Faza inwest.",0,IF($C162=SUM($AK162:AU162),0,IF(SUM($G162:R162)-SUM($AK162:AU162)&lt;=SUM($G162:R162)*$E162,SUM($G162:R162)-SUM($AK162:AU162),ROUND(SUM($G162:R162)*$E162,2))))))</f>
        <v/>
      </c>
      <c r="AW162" s="167" t="str">
        <f>IF($C162="","",IF(S$132="","",IF(S$132="Faza inwest.",0,IF($C162=SUM($AK162:AV162),0,IF(SUM($G162:S162)-SUM($AK162:AV162)&lt;=SUM($G162:S162)*$E162,SUM($G162:S162)-SUM($AK162:AV162),ROUND(SUM($G162:S162)*$E162,2))))))</f>
        <v/>
      </c>
      <c r="AX162" s="167" t="str">
        <f>IF($C162="","",IF(T$132="","",IF(T$132="Faza inwest.",0,IF($C162=SUM($AK162:AW162),0,IF(SUM($G162:T162)-SUM($AK162:AW162)&lt;=SUM($G162:T162)*$E162,SUM($G162:T162)-SUM($AK162:AW162),ROUND(SUM($G162:T162)*$E162,2))))))</f>
        <v/>
      </c>
      <c r="AY162" s="167" t="str">
        <f>IF($C162="","",IF(U$132="","",IF(U$132="Faza inwest.",0,IF($C162=SUM($AK162:AX162),0,IF(SUM($G162:U162)-SUM($AK162:AX162)&lt;=SUM($G162:U162)*$E162,SUM($G162:U162)-SUM($AK162:AX162),ROUND(SUM($G162:U162)*$E162,2))))))</f>
        <v/>
      </c>
      <c r="AZ162" s="167" t="str">
        <f>IF($C162="","",IF(V$132="","",IF(V$132="Faza inwest.",0,IF($C162=SUM($AK162:AY162),0,IF(SUM($G162:V162)-SUM($AK162:AY162)&lt;=SUM($G162:V162)*$E162,SUM($G162:V162)-SUM($AK162:AY162),ROUND(SUM($G162:V162)*$E162,2))))))</f>
        <v/>
      </c>
      <c r="BA162" s="167" t="str">
        <f>IF($C162="","",IF(W$132="","",IF(W$132="Faza inwest.",0,IF($C162=SUM($AK162:AZ162),0,IF(SUM($G162:W162)-SUM($AK162:AZ162)&lt;=SUM($G162:W162)*$E162,SUM($G162:W162)-SUM($AK162:AZ162),ROUND(SUM($G162:W162)*$E162,2))))))</f>
        <v/>
      </c>
      <c r="BB162" s="167" t="str">
        <f>IF($C162="","",IF(X$132="","",IF(X$132="Faza inwest.",0,IF($C162=SUM($AK162:BA162),0,IF(SUM($G162:X162)-SUM($AK162:BA162)&lt;=SUM($G162:X162)*$E162,SUM($G162:X162)-SUM($AK162:BA162),ROUND(SUM($G162:X162)*$E162,2))))))</f>
        <v/>
      </c>
      <c r="BC162" s="167" t="str">
        <f>IF($C162="","",IF(Y$132="","",IF(Y$132="Faza inwest.",0,IF($C162=SUM($AK162:BB162),0,IF(SUM($G162:Y162)-SUM($AK162:BB162)&lt;=SUM($G162:Y162)*$E162,SUM($G162:Y162)-SUM($AK162:BB162),ROUND(SUM($G162:Y162)*$E162,2))))))</f>
        <v/>
      </c>
      <c r="BD162" s="167" t="str">
        <f>IF($C162="","",IF(Z$132="","",IF(Z$132="Faza inwest.",0,IF($C162=SUM($AK162:BC162),0,IF(SUM($G162:Z162)-SUM($AK162:BC162)&lt;=SUM($G162:Z162)*$E162,SUM($G162:Z162)-SUM($AK162:BC162),ROUND(SUM($G162:Z162)*$E162,2))))))</f>
        <v/>
      </c>
      <c r="BE162" s="167" t="str">
        <f>IF($C162="","",IF(AA$132="","",IF(AA$132="Faza inwest.",0,IF($C162=SUM($AK162:BD162),0,IF(SUM($G162:AA162)-SUM($AK162:BD162)&lt;=SUM($G162:AA162)*$E162,SUM($G162:AA162)-SUM($AK162:BD162),ROUND(SUM($G162:AA162)*$E162,2))))))</f>
        <v/>
      </c>
      <c r="BF162" s="167" t="str">
        <f>IF($C162="","",IF(AB$132="","",IF(AB$132="Faza inwest.",0,IF($C162=SUM($AK162:BE162),0,IF(SUM($G162:AB162)-SUM($AK162:BE162)&lt;=SUM($G162:AB162)*$E162,SUM($G162:AB162)-SUM($AK162:BE162),ROUND(SUM($G162:AB162)*$E162,2))))))</f>
        <v/>
      </c>
      <c r="BG162" s="167" t="str">
        <f>IF($C162="","",IF(AC$132="","",IF(AC$132="Faza inwest.",0,IF($C162=SUM($AK162:BF162),0,IF(SUM($G162:AC162)-SUM($AK162:BF162)&lt;=SUM($G162:AC162)*$E162,SUM($G162:AC162)-SUM($AK162:BF162),ROUND(SUM($G162:AC162)*$E162,2))))))</f>
        <v/>
      </c>
      <c r="BH162" s="167" t="str">
        <f>IF($C162="","",IF(AD$132="","",IF(AD$132="Faza inwest.",0,IF($C162=SUM($AK162:BG162),0,IF(SUM($G162:AD162)-SUM($AK162:BG162)&lt;=SUM($G162:AD162)*$E162,SUM($G162:AD162)-SUM($AK162:BG162),ROUND(SUM($G162:AD162)*$E162,2))))))</f>
        <v/>
      </c>
      <c r="BI162" s="167" t="str">
        <f>IF($C162="","",IF(AE$132="","",IF(AE$132="Faza inwest.",0,IF($C162=SUM($AK162:BH162),0,IF(SUM($G162:AE162)-SUM($AK162:BH162)&lt;=SUM($G162:AE162)*$E162,SUM($G162:AE162)-SUM($AK162:BH162),ROUND(SUM($G162:AE162)*$E162,2))))))</f>
        <v/>
      </c>
      <c r="BJ162" s="167" t="str">
        <f>IF($C162="","",IF(AF$132="","",IF(AF$132="Faza inwest.",0,IF($C162=SUM($AK162:BI162),0,IF(SUM($G162:AF162)-SUM($AK162:BI162)&lt;=SUM($G162:AF162)*$E162,SUM($G162:AF162)-SUM($AK162:BI162),ROUND(SUM($G162:AF162)*$E162,2))))))</f>
        <v/>
      </c>
      <c r="BK162" s="167" t="str">
        <f>IF($C162="","",IF(AG$132="","",IF(AG$132="Faza inwest.",0,IF($C162=SUM($AK162:BJ162),0,IF(SUM($G162:AG162)-SUM($AK162:BJ162)&lt;=SUM($G162:AG162)*$E162,SUM($G162:AG162)-SUM($AK162:BJ162),ROUND(SUM($G162:AG162)*$E162,2))))))</f>
        <v/>
      </c>
      <c r="BL162" s="167" t="str">
        <f>IF($C162="","",IF(AH$132="","",IF(AH$132="Faza inwest.",0,IF($C162=SUM($AK162:BK162),0,IF(SUM($G162:AH162)-SUM($AK162:BK162)&lt;=SUM($G162:AH162)*$E162,SUM($G162:AH162)-SUM($AK162:BK162),ROUND(SUM($G162:AH162)*$E162,2))))))</f>
        <v/>
      </c>
      <c r="BM162" s="167" t="str">
        <f>IF($C162="","",IF(AI$132="","",IF(AI$132="Faza inwest.",0,IF($C162=SUM($AK162:BL162),0,IF(SUM($G162:AI162)-SUM($AK162:BL162)&lt;=SUM($G162:AI162)*$E162,SUM($G162:AI162)-SUM($AK162:BL162),ROUND(SUM($G162:AI162)*$E162,2))))))</f>
        <v/>
      </c>
      <c r="BN162" s="167" t="str">
        <f>IF($C162="","",IF(AJ$132="","",IF(AJ$132="Faza inwest.",0,IF($C162=SUM($AK162:BM162),0,IF(SUM($G162:AJ162)-SUM($AK162:BM162)&lt;=SUM($G162:AJ162)*$E162,SUM($G162:AJ162)-SUM($AK162:BM162),ROUND(SUM($G162:AJ162)*$E162,2))))))</f>
        <v/>
      </c>
    </row>
    <row r="163" spans="1:66" s="62" customFormat="1">
      <c r="A163" s="84" t="str">
        <f t="shared" ref="A163" si="91">IF(A114="","",A114)</f>
        <v/>
      </c>
      <c r="B163" s="175" t="str">
        <f t="shared" si="79"/>
        <v/>
      </c>
      <c r="C163" s="176" t="str">
        <f t="shared" si="76"/>
        <v/>
      </c>
      <c r="D163" s="177" t="str">
        <f t="shared" ref="D163:E163" si="92">IF(D114="","",D114)</f>
        <v/>
      </c>
      <c r="E163" s="401" t="str">
        <f t="shared" si="92"/>
        <v/>
      </c>
      <c r="F163" s="178" t="s">
        <v>8</v>
      </c>
      <c r="G163" s="389" t="str">
        <f>IF(Dane!I140="","",Dane!I140)</f>
        <v/>
      </c>
      <c r="H163" s="389" t="str">
        <f>IF(Dane!J140="","",Dane!J140)</f>
        <v/>
      </c>
      <c r="I163" s="389" t="str">
        <f>IF(Dane!K140="","",Dane!K140)</f>
        <v/>
      </c>
      <c r="J163" s="389" t="str">
        <f>IF(Dane!L140="","",Dane!L140)</f>
        <v/>
      </c>
      <c r="K163" s="389" t="str">
        <f>IF(Dane!M140="","",Dane!M140)</f>
        <v/>
      </c>
      <c r="L163" s="389" t="str">
        <f>IF(Dane!N140="","",Dane!N140)</f>
        <v/>
      </c>
      <c r="M163" s="389" t="str">
        <f>IF(Dane!O140="","",Dane!O140)</f>
        <v/>
      </c>
      <c r="N163" s="389" t="str">
        <f>IF(Dane!P140="","",Dane!P140)</f>
        <v/>
      </c>
      <c r="O163" s="389" t="str">
        <f>IF(Dane!Q140="","",Dane!Q140)</f>
        <v/>
      </c>
      <c r="P163" s="389" t="str">
        <f>IF(Dane!R140="","",Dane!R140)</f>
        <v/>
      </c>
      <c r="Q163" s="389" t="str">
        <f>IF(Dane!S140="","",Dane!S140)</f>
        <v/>
      </c>
      <c r="R163" s="389" t="str">
        <f>IF(Dane!T140="","",Dane!T140)</f>
        <v/>
      </c>
      <c r="S163" s="389" t="str">
        <f>IF(Dane!U140="","",Dane!U140)</f>
        <v/>
      </c>
      <c r="T163" s="389" t="str">
        <f>IF(Dane!V140="","",Dane!V140)</f>
        <v/>
      </c>
      <c r="U163" s="389" t="str">
        <f>IF(Dane!W140="","",Dane!W140)</f>
        <v/>
      </c>
      <c r="V163" s="389" t="str">
        <f>IF(Dane!X140="","",Dane!X140)</f>
        <v/>
      </c>
      <c r="W163" s="389" t="str">
        <f>IF(Dane!Y140="","",Dane!Y140)</f>
        <v/>
      </c>
      <c r="X163" s="389" t="str">
        <f>IF(Dane!Z140="","",Dane!Z140)</f>
        <v/>
      </c>
      <c r="Y163" s="389" t="str">
        <f>IF(Dane!AA140="","",Dane!AA140)</f>
        <v/>
      </c>
      <c r="Z163" s="389" t="str">
        <f>IF(Dane!AB140="","",Dane!AB140)</f>
        <v/>
      </c>
      <c r="AA163" s="389" t="str">
        <f>IF(Dane!AC140="","",Dane!AC140)</f>
        <v/>
      </c>
      <c r="AB163" s="389" t="str">
        <f>IF(Dane!AD140="","",Dane!AD140)</f>
        <v/>
      </c>
      <c r="AC163" s="389" t="str">
        <f>IF(Dane!AE140="","",Dane!AE140)</f>
        <v/>
      </c>
      <c r="AD163" s="389" t="str">
        <f>IF(Dane!AF140="","",Dane!AF140)</f>
        <v/>
      </c>
      <c r="AE163" s="389" t="str">
        <f>IF(Dane!AG140="","",Dane!AG140)</f>
        <v/>
      </c>
      <c r="AF163" s="389" t="str">
        <f>IF(Dane!AH140="","",Dane!AH140)</f>
        <v/>
      </c>
      <c r="AG163" s="389" t="str">
        <f>IF(Dane!AI140="","",Dane!AI140)</f>
        <v/>
      </c>
      <c r="AH163" s="389" t="str">
        <f>IF(Dane!AJ140="","",Dane!AJ140)</f>
        <v/>
      </c>
      <c r="AI163" s="389" t="str">
        <f>IF(Dane!AK140="","",Dane!AK140)</f>
        <v/>
      </c>
      <c r="AJ163" s="389" t="str">
        <f>IF(Dane!AL140="","",Dane!AL140)</f>
        <v/>
      </c>
      <c r="AK163" s="167" t="str">
        <f>IF($C163="","",IF(H$83="","",IF(G$83="Faza inwest.",0,ROUND(SUM($G163:G163)*$E163,2))))</f>
        <v/>
      </c>
      <c r="AL163" s="167" t="str">
        <f>IF($C163="","",IF(H$132="","",IF(H$132="Faza inwest.",0,IF($C163=SUM($AK163:AK163),0,IF(SUM($G163:H163)-SUM($AK163:AK163)&lt;=SUM($G163:H163)*$E163,SUM($G163:H163)-SUM($AK163:AK163),ROUND(SUM($G163:H163)*$E163,2))))))</f>
        <v/>
      </c>
      <c r="AM163" s="167" t="str">
        <f>IF($C163="","",IF(I$132="","",IF(I$132="Faza inwest.",0,IF($C163=SUM($AK163:AL163),0,IF(SUM($G163:I163)-SUM($AK163:AL163)&lt;=SUM($G163:I163)*$E163,SUM($G163:I163)-SUM($AK163:AL163),ROUND(SUM($G163:I163)*$E163,2))))))</f>
        <v/>
      </c>
      <c r="AN163" s="167" t="str">
        <f>IF($C163="","",IF(J$132="","",IF(J$132="Faza inwest.",0,IF($C163=SUM($AK163:AM163),0,IF(SUM($G163:J163)-SUM($AK163:AM163)&lt;=SUM($G163:J163)*$E163,SUM($G163:J163)-SUM($AK163:AM163),ROUND(SUM($G163:J163)*$E163,2))))))</f>
        <v/>
      </c>
      <c r="AO163" s="167" t="str">
        <f>IF($C163="","",IF(K$132="","",IF(K$132="Faza inwest.",0,IF($C163=SUM($AK163:AN163),0,IF(SUM($G163:K163)-SUM($AK163:AN163)&lt;=SUM($G163:K163)*$E163,SUM($G163:K163)-SUM($AK163:AN163),ROUND(SUM($G163:K163)*$E163,2))))))</f>
        <v/>
      </c>
      <c r="AP163" s="167" t="str">
        <f>IF($C163="","",IF(L$132="","",IF(L$132="Faza inwest.",0,IF($C163=SUM($AK163:AO163),0,IF(SUM($G163:L163)-SUM($AK163:AO163)&lt;=SUM($G163:L163)*$E163,SUM($G163:L163)-SUM($AK163:AO163),ROUND(SUM($G163:L163)*$E163,2))))))</f>
        <v/>
      </c>
      <c r="AQ163" s="167" t="str">
        <f>IF($C163="","",IF(M$132="","",IF(M$132="Faza inwest.",0,IF($C163=SUM($AK163:AP163),0,IF(SUM($G163:M163)-SUM($AK163:AP163)&lt;=SUM($G163:M163)*$E163,SUM($G163:M163)-SUM($AK163:AP163),ROUND(SUM($G163:M163)*$E163,2))))))</f>
        <v/>
      </c>
      <c r="AR163" s="167" t="str">
        <f>IF($C163="","",IF(N$132="","",IF(N$132="Faza inwest.",0,IF($C163=SUM($AK163:AQ163),0,IF(SUM($G163:N163)-SUM($AK163:AQ163)&lt;=SUM($G163:N163)*$E163,SUM($G163:N163)-SUM($AK163:AQ163),ROUND(SUM($G163:N163)*$E163,2))))))</f>
        <v/>
      </c>
      <c r="AS163" s="167" t="str">
        <f>IF($C163="","",IF(O$132="","",IF(O$132="Faza inwest.",0,IF($C163=SUM($AK163:AR163),0,IF(SUM($G163:O163)-SUM($AK163:AR163)&lt;=SUM($G163:O163)*$E163,SUM($G163:O163)-SUM($AK163:AR163),ROUND(SUM($G163:O163)*$E163,2))))))</f>
        <v/>
      </c>
      <c r="AT163" s="167" t="str">
        <f>IF($C163="","",IF(P$132="","",IF(P$132="Faza inwest.",0,IF($C163=SUM($AK163:AS163),0,IF(SUM($G163:P163)-SUM($AK163:AS163)&lt;=SUM($G163:P163)*$E163,SUM($G163:P163)-SUM($AK163:AS163),ROUND(SUM($G163:P163)*$E163,2))))))</f>
        <v/>
      </c>
      <c r="AU163" s="167" t="str">
        <f>IF($C163="","",IF(Q$132="","",IF(Q$132="Faza inwest.",0,IF($C163=SUM($AK163:AT163),0,IF(SUM($G163:Q163)-SUM($AK163:AT163)&lt;=SUM($G163:Q163)*$E163,SUM($G163:Q163)-SUM($AK163:AT163),ROUND(SUM($G163:Q163)*$E163,2))))))</f>
        <v/>
      </c>
      <c r="AV163" s="167" t="str">
        <f>IF($C163="","",IF(R$132="","",IF(R$132="Faza inwest.",0,IF($C163=SUM($AK163:AU163),0,IF(SUM($G163:R163)-SUM($AK163:AU163)&lt;=SUM($G163:R163)*$E163,SUM($G163:R163)-SUM($AK163:AU163),ROUND(SUM($G163:R163)*$E163,2))))))</f>
        <v/>
      </c>
      <c r="AW163" s="167" t="str">
        <f>IF($C163="","",IF(S$132="","",IF(S$132="Faza inwest.",0,IF($C163=SUM($AK163:AV163),0,IF(SUM($G163:S163)-SUM($AK163:AV163)&lt;=SUM($G163:S163)*$E163,SUM($G163:S163)-SUM($AK163:AV163),ROUND(SUM($G163:S163)*$E163,2))))))</f>
        <v/>
      </c>
      <c r="AX163" s="167" t="str">
        <f>IF($C163="","",IF(T$132="","",IF(T$132="Faza inwest.",0,IF($C163=SUM($AK163:AW163),0,IF(SUM($G163:T163)-SUM($AK163:AW163)&lt;=SUM($G163:T163)*$E163,SUM($G163:T163)-SUM($AK163:AW163),ROUND(SUM($G163:T163)*$E163,2))))))</f>
        <v/>
      </c>
      <c r="AY163" s="167" t="str">
        <f>IF($C163="","",IF(U$132="","",IF(U$132="Faza inwest.",0,IF($C163=SUM($AK163:AX163),0,IF(SUM($G163:U163)-SUM($AK163:AX163)&lt;=SUM($G163:U163)*$E163,SUM($G163:U163)-SUM($AK163:AX163),ROUND(SUM($G163:U163)*$E163,2))))))</f>
        <v/>
      </c>
      <c r="AZ163" s="167" t="str">
        <f>IF($C163="","",IF(V$132="","",IF(V$132="Faza inwest.",0,IF($C163=SUM($AK163:AY163),0,IF(SUM($G163:V163)-SUM($AK163:AY163)&lt;=SUM($G163:V163)*$E163,SUM($G163:V163)-SUM($AK163:AY163),ROUND(SUM($G163:V163)*$E163,2))))))</f>
        <v/>
      </c>
      <c r="BA163" s="167" t="str">
        <f>IF($C163="","",IF(W$132="","",IF(W$132="Faza inwest.",0,IF($C163=SUM($AK163:AZ163),0,IF(SUM($G163:W163)-SUM($AK163:AZ163)&lt;=SUM($G163:W163)*$E163,SUM($G163:W163)-SUM($AK163:AZ163),ROUND(SUM($G163:W163)*$E163,2))))))</f>
        <v/>
      </c>
      <c r="BB163" s="167" t="str">
        <f>IF($C163="","",IF(X$132="","",IF(X$132="Faza inwest.",0,IF($C163=SUM($AK163:BA163),0,IF(SUM($G163:X163)-SUM($AK163:BA163)&lt;=SUM($G163:X163)*$E163,SUM($G163:X163)-SUM($AK163:BA163),ROUND(SUM($G163:X163)*$E163,2))))))</f>
        <v/>
      </c>
      <c r="BC163" s="167" t="str">
        <f>IF($C163="","",IF(Y$132="","",IF(Y$132="Faza inwest.",0,IF($C163=SUM($AK163:BB163),0,IF(SUM($G163:Y163)-SUM($AK163:BB163)&lt;=SUM($G163:Y163)*$E163,SUM($G163:Y163)-SUM($AK163:BB163),ROUND(SUM($G163:Y163)*$E163,2))))))</f>
        <v/>
      </c>
      <c r="BD163" s="167" t="str">
        <f>IF($C163="","",IF(Z$132="","",IF(Z$132="Faza inwest.",0,IF($C163=SUM($AK163:BC163),0,IF(SUM($G163:Z163)-SUM($AK163:BC163)&lt;=SUM($G163:Z163)*$E163,SUM($G163:Z163)-SUM($AK163:BC163),ROUND(SUM($G163:Z163)*$E163,2))))))</f>
        <v/>
      </c>
      <c r="BE163" s="167" t="str">
        <f>IF($C163="","",IF(AA$132="","",IF(AA$132="Faza inwest.",0,IF($C163=SUM($AK163:BD163),0,IF(SUM($G163:AA163)-SUM($AK163:BD163)&lt;=SUM($G163:AA163)*$E163,SUM($G163:AA163)-SUM($AK163:BD163),ROUND(SUM($G163:AA163)*$E163,2))))))</f>
        <v/>
      </c>
      <c r="BF163" s="167" t="str">
        <f>IF($C163="","",IF(AB$132="","",IF(AB$132="Faza inwest.",0,IF($C163=SUM($AK163:BE163),0,IF(SUM($G163:AB163)-SUM($AK163:BE163)&lt;=SUM($G163:AB163)*$E163,SUM($G163:AB163)-SUM($AK163:BE163),ROUND(SUM($G163:AB163)*$E163,2))))))</f>
        <v/>
      </c>
      <c r="BG163" s="167" t="str">
        <f>IF($C163="","",IF(AC$132="","",IF(AC$132="Faza inwest.",0,IF($C163=SUM($AK163:BF163),0,IF(SUM($G163:AC163)-SUM($AK163:BF163)&lt;=SUM($G163:AC163)*$E163,SUM($G163:AC163)-SUM($AK163:BF163),ROUND(SUM($G163:AC163)*$E163,2))))))</f>
        <v/>
      </c>
      <c r="BH163" s="167" t="str">
        <f>IF($C163="","",IF(AD$132="","",IF(AD$132="Faza inwest.",0,IF($C163=SUM($AK163:BG163),0,IF(SUM($G163:AD163)-SUM($AK163:BG163)&lt;=SUM($G163:AD163)*$E163,SUM($G163:AD163)-SUM($AK163:BG163),ROUND(SUM($G163:AD163)*$E163,2))))))</f>
        <v/>
      </c>
      <c r="BI163" s="167" t="str">
        <f>IF($C163="","",IF(AE$132="","",IF(AE$132="Faza inwest.",0,IF($C163=SUM($AK163:BH163),0,IF(SUM($G163:AE163)-SUM($AK163:BH163)&lt;=SUM($G163:AE163)*$E163,SUM($G163:AE163)-SUM($AK163:BH163),ROUND(SUM($G163:AE163)*$E163,2))))))</f>
        <v/>
      </c>
      <c r="BJ163" s="167" t="str">
        <f>IF($C163="","",IF(AF$132="","",IF(AF$132="Faza inwest.",0,IF($C163=SUM($AK163:BI163),0,IF(SUM($G163:AF163)-SUM($AK163:BI163)&lt;=SUM($G163:AF163)*$E163,SUM($G163:AF163)-SUM($AK163:BI163),ROUND(SUM($G163:AF163)*$E163,2))))))</f>
        <v/>
      </c>
      <c r="BK163" s="167" t="str">
        <f>IF($C163="","",IF(AG$132="","",IF(AG$132="Faza inwest.",0,IF($C163=SUM($AK163:BJ163),0,IF(SUM($G163:AG163)-SUM($AK163:BJ163)&lt;=SUM($G163:AG163)*$E163,SUM($G163:AG163)-SUM($AK163:BJ163),ROUND(SUM($G163:AG163)*$E163,2))))))</f>
        <v/>
      </c>
      <c r="BL163" s="167" t="str">
        <f>IF($C163="","",IF(AH$132="","",IF(AH$132="Faza inwest.",0,IF($C163=SUM($AK163:BK163),0,IF(SUM($G163:AH163)-SUM($AK163:BK163)&lt;=SUM($G163:AH163)*$E163,SUM($G163:AH163)-SUM($AK163:BK163),ROUND(SUM($G163:AH163)*$E163,2))))))</f>
        <v/>
      </c>
      <c r="BM163" s="167" t="str">
        <f>IF($C163="","",IF(AI$132="","",IF(AI$132="Faza inwest.",0,IF($C163=SUM($AK163:BL163),0,IF(SUM($G163:AI163)-SUM($AK163:BL163)&lt;=SUM($G163:AI163)*$E163,SUM($G163:AI163)-SUM($AK163:BL163),ROUND(SUM($G163:AI163)*$E163,2))))))</f>
        <v/>
      </c>
      <c r="BN163" s="167" t="str">
        <f>IF($C163="","",IF(AJ$132="","",IF(AJ$132="Faza inwest.",0,IF($C163=SUM($AK163:BM163),0,IF(SUM($G163:AJ163)-SUM($AK163:BM163)&lt;=SUM($G163:AJ163)*$E163,SUM($G163:AJ163)-SUM($AK163:BM163),ROUND(SUM($G163:AJ163)*$E163,2))))))</f>
        <v/>
      </c>
    </row>
    <row r="164" spans="1:66" s="62" customFormat="1">
      <c r="A164" s="84" t="str">
        <f t="shared" ref="A164" si="93">IF(A115="","",A115)</f>
        <v/>
      </c>
      <c r="B164" s="175" t="str">
        <f t="shared" si="79"/>
        <v/>
      </c>
      <c r="C164" s="176" t="str">
        <f t="shared" si="76"/>
        <v/>
      </c>
      <c r="D164" s="177" t="str">
        <f t="shared" ref="D164:E164" si="94">IF(D115="","",D115)</f>
        <v/>
      </c>
      <c r="E164" s="401" t="str">
        <f t="shared" si="94"/>
        <v/>
      </c>
      <c r="F164" s="178" t="s">
        <v>8</v>
      </c>
      <c r="G164" s="389" t="str">
        <f>IF(Dane!I141="","",Dane!I141)</f>
        <v/>
      </c>
      <c r="H164" s="389" t="str">
        <f>IF(Dane!J141="","",Dane!J141)</f>
        <v/>
      </c>
      <c r="I164" s="389" t="str">
        <f>IF(Dane!K141="","",Dane!K141)</f>
        <v/>
      </c>
      <c r="J164" s="389" t="str">
        <f>IF(Dane!L141="","",Dane!L141)</f>
        <v/>
      </c>
      <c r="K164" s="389" t="str">
        <f>IF(Dane!M141="","",Dane!M141)</f>
        <v/>
      </c>
      <c r="L164" s="389" t="str">
        <f>IF(Dane!N141="","",Dane!N141)</f>
        <v/>
      </c>
      <c r="M164" s="389" t="str">
        <f>IF(Dane!O141="","",Dane!O141)</f>
        <v/>
      </c>
      <c r="N164" s="389" t="str">
        <f>IF(Dane!P141="","",Dane!P141)</f>
        <v/>
      </c>
      <c r="O164" s="389" t="str">
        <f>IF(Dane!Q141="","",Dane!Q141)</f>
        <v/>
      </c>
      <c r="P164" s="389" t="str">
        <f>IF(Dane!R141="","",Dane!R141)</f>
        <v/>
      </c>
      <c r="Q164" s="389" t="str">
        <f>IF(Dane!S141="","",Dane!S141)</f>
        <v/>
      </c>
      <c r="R164" s="389" t="str">
        <f>IF(Dane!T141="","",Dane!T141)</f>
        <v/>
      </c>
      <c r="S164" s="389" t="str">
        <f>IF(Dane!U141="","",Dane!U141)</f>
        <v/>
      </c>
      <c r="T164" s="389" t="str">
        <f>IF(Dane!V141="","",Dane!V141)</f>
        <v/>
      </c>
      <c r="U164" s="389" t="str">
        <f>IF(Dane!W141="","",Dane!W141)</f>
        <v/>
      </c>
      <c r="V164" s="389" t="str">
        <f>IF(Dane!X141="","",Dane!X141)</f>
        <v/>
      </c>
      <c r="W164" s="389" t="str">
        <f>IF(Dane!Y141="","",Dane!Y141)</f>
        <v/>
      </c>
      <c r="X164" s="389" t="str">
        <f>IF(Dane!Z141="","",Dane!Z141)</f>
        <v/>
      </c>
      <c r="Y164" s="389" t="str">
        <f>IF(Dane!AA141="","",Dane!AA141)</f>
        <v/>
      </c>
      <c r="Z164" s="389" t="str">
        <f>IF(Dane!AB141="","",Dane!AB141)</f>
        <v/>
      </c>
      <c r="AA164" s="389" t="str">
        <f>IF(Dane!AC141="","",Dane!AC141)</f>
        <v/>
      </c>
      <c r="AB164" s="389" t="str">
        <f>IF(Dane!AD141="","",Dane!AD141)</f>
        <v/>
      </c>
      <c r="AC164" s="389" t="str">
        <f>IF(Dane!AE141="","",Dane!AE141)</f>
        <v/>
      </c>
      <c r="AD164" s="389" t="str">
        <f>IF(Dane!AF141="","",Dane!AF141)</f>
        <v/>
      </c>
      <c r="AE164" s="389" t="str">
        <f>IF(Dane!AG141="","",Dane!AG141)</f>
        <v/>
      </c>
      <c r="AF164" s="389" t="str">
        <f>IF(Dane!AH141="","",Dane!AH141)</f>
        <v/>
      </c>
      <c r="AG164" s="389" t="str">
        <f>IF(Dane!AI141="","",Dane!AI141)</f>
        <v/>
      </c>
      <c r="AH164" s="389" t="str">
        <f>IF(Dane!AJ141="","",Dane!AJ141)</f>
        <v/>
      </c>
      <c r="AI164" s="389" t="str">
        <f>IF(Dane!AK141="","",Dane!AK141)</f>
        <v/>
      </c>
      <c r="AJ164" s="389" t="str">
        <f>IF(Dane!AL141="","",Dane!AL141)</f>
        <v/>
      </c>
      <c r="AK164" s="167" t="str">
        <f>IF($C164="","",IF(H$83="","",IF(G$83="Faza inwest.",0,ROUND(SUM($G164:G164)*$E164,2))))</f>
        <v/>
      </c>
      <c r="AL164" s="167" t="str">
        <f>IF($C164="","",IF(H$132="","",IF(H$132="Faza inwest.",0,IF($C164=SUM($AK164:AK164),0,IF(SUM($G164:H164)-SUM($AK164:AK164)&lt;=SUM($G164:H164)*$E164,SUM($G164:H164)-SUM($AK164:AK164),ROUND(SUM($G164:H164)*$E164,2))))))</f>
        <v/>
      </c>
      <c r="AM164" s="167" t="str">
        <f>IF($C164="","",IF(I$132="","",IF(I$132="Faza inwest.",0,IF($C164=SUM($AK164:AL164),0,IF(SUM($G164:I164)-SUM($AK164:AL164)&lt;=SUM($G164:I164)*$E164,SUM($G164:I164)-SUM($AK164:AL164),ROUND(SUM($G164:I164)*$E164,2))))))</f>
        <v/>
      </c>
      <c r="AN164" s="167" t="str">
        <f>IF($C164="","",IF(J$132="","",IF(J$132="Faza inwest.",0,IF($C164=SUM($AK164:AM164),0,IF(SUM($G164:J164)-SUM($AK164:AM164)&lt;=SUM($G164:J164)*$E164,SUM($G164:J164)-SUM($AK164:AM164),ROUND(SUM($G164:J164)*$E164,2))))))</f>
        <v/>
      </c>
      <c r="AO164" s="167" t="str">
        <f>IF($C164="","",IF(K$132="","",IF(K$132="Faza inwest.",0,IF($C164=SUM($AK164:AN164),0,IF(SUM($G164:K164)-SUM($AK164:AN164)&lt;=SUM($G164:K164)*$E164,SUM($G164:K164)-SUM($AK164:AN164),ROUND(SUM($G164:K164)*$E164,2))))))</f>
        <v/>
      </c>
      <c r="AP164" s="167" t="str">
        <f>IF($C164="","",IF(L$132="","",IF(L$132="Faza inwest.",0,IF($C164=SUM($AK164:AO164),0,IF(SUM($G164:L164)-SUM($AK164:AO164)&lt;=SUM($G164:L164)*$E164,SUM($G164:L164)-SUM($AK164:AO164),ROUND(SUM($G164:L164)*$E164,2))))))</f>
        <v/>
      </c>
      <c r="AQ164" s="167" t="str">
        <f>IF($C164="","",IF(M$132="","",IF(M$132="Faza inwest.",0,IF($C164=SUM($AK164:AP164),0,IF(SUM($G164:M164)-SUM($AK164:AP164)&lt;=SUM($G164:M164)*$E164,SUM($G164:M164)-SUM($AK164:AP164),ROUND(SUM($G164:M164)*$E164,2))))))</f>
        <v/>
      </c>
      <c r="AR164" s="167" t="str">
        <f>IF($C164="","",IF(N$132="","",IF(N$132="Faza inwest.",0,IF($C164=SUM($AK164:AQ164),0,IF(SUM($G164:N164)-SUM($AK164:AQ164)&lt;=SUM($G164:N164)*$E164,SUM($G164:N164)-SUM($AK164:AQ164),ROUND(SUM($G164:N164)*$E164,2))))))</f>
        <v/>
      </c>
      <c r="AS164" s="167" t="str">
        <f>IF($C164="","",IF(O$132="","",IF(O$132="Faza inwest.",0,IF($C164=SUM($AK164:AR164),0,IF(SUM($G164:O164)-SUM($AK164:AR164)&lt;=SUM($G164:O164)*$E164,SUM($G164:O164)-SUM($AK164:AR164),ROUND(SUM($G164:O164)*$E164,2))))))</f>
        <v/>
      </c>
      <c r="AT164" s="167" t="str">
        <f>IF($C164="","",IF(P$132="","",IF(P$132="Faza inwest.",0,IF($C164=SUM($AK164:AS164),0,IF(SUM($G164:P164)-SUM($AK164:AS164)&lt;=SUM($G164:P164)*$E164,SUM($G164:P164)-SUM($AK164:AS164),ROUND(SUM($G164:P164)*$E164,2))))))</f>
        <v/>
      </c>
      <c r="AU164" s="167" t="str">
        <f>IF($C164="","",IF(Q$132="","",IF(Q$132="Faza inwest.",0,IF($C164=SUM($AK164:AT164),0,IF(SUM($G164:Q164)-SUM($AK164:AT164)&lt;=SUM($G164:Q164)*$E164,SUM($G164:Q164)-SUM($AK164:AT164),ROUND(SUM($G164:Q164)*$E164,2))))))</f>
        <v/>
      </c>
      <c r="AV164" s="167" t="str">
        <f>IF($C164="","",IF(R$132="","",IF(R$132="Faza inwest.",0,IF($C164=SUM($AK164:AU164),0,IF(SUM($G164:R164)-SUM($AK164:AU164)&lt;=SUM($G164:R164)*$E164,SUM($G164:R164)-SUM($AK164:AU164),ROUND(SUM($G164:R164)*$E164,2))))))</f>
        <v/>
      </c>
      <c r="AW164" s="167" t="str">
        <f>IF($C164="","",IF(S$132="","",IF(S$132="Faza inwest.",0,IF($C164=SUM($AK164:AV164),0,IF(SUM($G164:S164)-SUM($AK164:AV164)&lt;=SUM($G164:S164)*$E164,SUM($G164:S164)-SUM($AK164:AV164),ROUND(SUM($G164:S164)*$E164,2))))))</f>
        <v/>
      </c>
      <c r="AX164" s="167" t="str">
        <f>IF($C164="","",IF(T$132="","",IF(T$132="Faza inwest.",0,IF($C164=SUM($AK164:AW164),0,IF(SUM($G164:T164)-SUM($AK164:AW164)&lt;=SUM($G164:T164)*$E164,SUM($G164:T164)-SUM($AK164:AW164),ROUND(SUM($G164:T164)*$E164,2))))))</f>
        <v/>
      </c>
      <c r="AY164" s="167" t="str">
        <f>IF($C164="","",IF(U$132="","",IF(U$132="Faza inwest.",0,IF($C164=SUM($AK164:AX164),0,IF(SUM($G164:U164)-SUM($AK164:AX164)&lt;=SUM($G164:U164)*$E164,SUM($G164:U164)-SUM($AK164:AX164),ROUND(SUM($G164:U164)*$E164,2))))))</f>
        <v/>
      </c>
      <c r="AZ164" s="167" t="str">
        <f>IF($C164="","",IF(V$132="","",IF(V$132="Faza inwest.",0,IF($C164=SUM($AK164:AY164),0,IF(SUM($G164:V164)-SUM($AK164:AY164)&lt;=SUM($G164:V164)*$E164,SUM($G164:V164)-SUM($AK164:AY164),ROUND(SUM($G164:V164)*$E164,2))))))</f>
        <v/>
      </c>
      <c r="BA164" s="167" t="str">
        <f>IF($C164="","",IF(W$132="","",IF(W$132="Faza inwest.",0,IF($C164=SUM($AK164:AZ164),0,IF(SUM($G164:W164)-SUM($AK164:AZ164)&lt;=SUM($G164:W164)*$E164,SUM($G164:W164)-SUM($AK164:AZ164),ROUND(SUM($G164:W164)*$E164,2))))))</f>
        <v/>
      </c>
      <c r="BB164" s="167" t="str">
        <f>IF($C164="","",IF(X$132="","",IF(X$132="Faza inwest.",0,IF($C164=SUM($AK164:BA164),0,IF(SUM($G164:X164)-SUM($AK164:BA164)&lt;=SUM($G164:X164)*$E164,SUM($G164:X164)-SUM($AK164:BA164),ROUND(SUM($G164:X164)*$E164,2))))))</f>
        <v/>
      </c>
      <c r="BC164" s="167" t="str">
        <f>IF($C164="","",IF(Y$132="","",IF(Y$132="Faza inwest.",0,IF($C164=SUM($AK164:BB164),0,IF(SUM($G164:Y164)-SUM($AK164:BB164)&lt;=SUM($G164:Y164)*$E164,SUM($G164:Y164)-SUM($AK164:BB164),ROUND(SUM($G164:Y164)*$E164,2))))))</f>
        <v/>
      </c>
      <c r="BD164" s="167" t="str">
        <f>IF($C164="","",IF(Z$132="","",IF(Z$132="Faza inwest.",0,IF($C164=SUM($AK164:BC164),0,IF(SUM($G164:Z164)-SUM($AK164:BC164)&lt;=SUM($G164:Z164)*$E164,SUM($G164:Z164)-SUM($AK164:BC164),ROUND(SUM($G164:Z164)*$E164,2))))))</f>
        <v/>
      </c>
      <c r="BE164" s="167" t="str">
        <f>IF($C164="","",IF(AA$132="","",IF(AA$132="Faza inwest.",0,IF($C164=SUM($AK164:BD164),0,IF(SUM($G164:AA164)-SUM($AK164:BD164)&lt;=SUM($G164:AA164)*$E164,SUM($G164:AA164)-SUM($AK164:BD164),ROUND(SUM($G164:AA164)*$E164,2))))))</f>
        <v/>
      </c>
      <c r="BF164" s="167" t="str">
        <f>IF($C164="","",IF(AB$132="","",IF(AB$132="Faza inwest.",0,IF($C164=SUM($AK164:BE164),0,IF(SUM($G164:AB164)-SUM($AK164:BE164)&lt;=SUM($G164:AB164)*$E164,SUM($G164:AB164)-SUM($AK164:BE164),ROUND(SUM($G164:AB164)*$E164,2))))))</f>
        <v/>
      </c>
      <c r="BG164" s="167" t="str">
        <f>IF($C164="","",IF(AC$132="","",IF(AC$132="Faza inwest.",0,IF($C164=SUM($AK164:BF164),0,IF(SUM($G164:AC164)-SUM($AK164:BF164)&lt;=SUM($G164:AC164)*$E164,SUM($G164:AC164)-SUM($AK164:BF164),ROUND(SUM($G164:AC164)*$E164,2))))))</f>
        <v/>
      </c>
      <c r="BH164" s="167" t="str">
        <f>IF($C164="","",IF(AD$132="","",IF(AD$132="Faza inwest.",0,IF($C164=SUM($AK164:BG164),0,IF(SUM($G164:AD164)-SUM($AK164:BG164)&lt;=SUM($G164:AD164)*$E164,SUM($G164:AD164)-SUM($AK164:BG164),ROUND(SUM($G164:AD164)*$E164,2))))))</f>
        <v/>
      </c>
      <c r="BI164" s="167" t="str">
        <f>IF($C164="","",IF(AE$132="","",IF(AE$132="Faza inwest.",0,IF($C164=SUM($AK164:BH164),0,IF(SUM($G164:AE164)-SUM($AK164:BH164)&lt;=SUM($G164:AE164)*$E164,SUM($G164:AE164)-SUM($AK164:BH164),ROUND(SUM($G164:AE164)*$E164,2))))))</f>
        <v/>
      </c>
      <c r="BJ164" s="167" t="str">
        <f>IF($C164="","",IF(AF$132="","",IF(AF$132="Faza inwest.",0,IF($C164=SUM($AK164:BI164),0,IF(SUM($G164:AF164)-SUM($AK164:BI164)&lt;=SUM($G164:AF164)*$E164,SUM($G164:AF164)-SUM($AK164:BI164),ROUND(SUM($G164:AF164)*$E164,2))))))</f>
        <v/>
      </c>
      <c r="BK164" s="167" t="str">
        <f>IF($C164="","",IF(AG$132="","",IF(AG$132="Faza inwest.",0,IF($C164=SUM($AK164:BJ164),0,IF(SUM($G164:AG164)-SUM($AK164:BJ164)&lt;=SUM($G164:AG164)*$E164,SUM($G164:AG164)-SUM($AK164:BJ164),ROUND(SUM($G164:AG164)*$E164,2))))))</f>
        <v/>
      </c>
      <c r="BL164" s="167" t="str">
        <f>IF($C164="","",IF(AH$132="","",IF(AH$132="Faza inwest.",0,IF($C164=SUM($AK164:BK164),0,IF(SUM($G164:AH164)-SUM($AK164:BK164)&lt;=SUM($G164:AH164)*$E164,SUM($G164:AH164)-SUM($AK164:BK164),ROUND(SUM($G164:AH164)*$E164,2))))))</f>
        <v/>
      </c>
      <c r="BM164" s="167" t="str">
        <f>IF($C164="","",IF(AI$132="","",IF(AI$132="Faza inwest.",0,IF($C164=SUM($AK164:BL164),0,IF(SUM($G164:AI164)-SUM($AK164:BL164)&lt;=SUM($G164:AI164)*$E164,SUM($G164:AI164)-SUM($AK164:BL164),ROUND(SUM($G164:AI164)*$E164,2))))))</f>
        <v/>
      </c>
      <c r="BN164" s="167" t="str">
        <f>IF($C164="","",IF(AJ$132="","",IF(AJ$132="Faza inwest.",0,IF($C164=SUM($AK164:BM164),0,IF(SUM($G164:AJ164)-SUM($AK164:BM164)&lt;=SUM($G164:AJ164)*$E164,SUM($G164:AJ164)-SUM($AK164:BM164),ROUND(SUM($G164:AJ164)*$E164,2))))))</f>
        <v/>
      </c>
    </row>
    <row r="165" spans="1:66" s="62" customFormat="1">
      <c r="A165" s="84" t="str">
        <f t="shared" ref="A165" si="95">IF(A116="","",A116)</f>
        <v/>
      </c>
      <c r="B165" s="175" t="str">
        <f t="shared" si="79"/>
        <v/>
      </c>
      <c r="C165" s="176" t="str">
        <f t="shared" si="76"/>
        <v/>
      </c>
      <c r="D165" s="177" t="str">
        <f t="shared" ref="D165:E165" si="96">IF(D116="","",D116)</f>
        <v/>
      </c>
      <c r="E165" s="401" t="str">
        <f t="shared" si="96"/>
        <v/>
      </c>
      <c r="F165" s="178" t="s">
        <v>8</v>
      </c>
      <c r="G165" s="389" t="str">
        <f>IF(Dane!I142="","",Dane!I142)</f>
        <v/>
      </c>
      <c r="H165" s="389" t="str">
        <f>IF(Dane!J142="","",Dane!J142)</f>
        <v/>
      </c>
      <c r="I165" s="389" t="str">
        <f>IF(Dane!K142="","",Dane!K142)</f>
        <v/>
      </c>
      <c r="J165" s="389" t="str">
        <f>IF(Dane!L142="","",Dane!L142)</f>
        <v/>
      </c>
      <c r="K165" s="389" t="str">
        <f>IF(Dane!M142="","",Dane!M142)</f>
        <v/>
      </c>
      <c r="L165" s="389" t="str">
        <f>IF(Dane!N142="","",Dane!N142)</f>
        <v/>
      </c>
      <c r="M165" s="389" t="str">
        <f>IF(Dane!O142="","",Dane!O142)</f>
        <v/>
      </c>
      <c r="N165" s="389" t="str">
        <f>IF(Dane!P142="","",Dane!P142)</f>
        <v/>
      </c>
      <c r="O165" s="389" t="str">
        <f>IF(Dane!Q142="","",Dane!Q142)</f>
        <v/>
      </c>
      <c r="P165" s="389" t="str">
        <f>IF(Dane!R142="","",Dane!R142)</f>
        <v/>
      </c>
      <c r="Q165" s="389" t="str">
        <f>IF(Dane!S142="","",Dane!S142)</f>
        <v/>
      </c>
      <c r="R165" s="389" t="str">
        <f>IF(Dane!T142="","",Dane!T142)</f>
        <v/>
      </c>
      <c r="S165" s="389" t="str">
        <f>IF(Dane!U142="","",Dane!U142)</f>
        <v/>
      </c>
      <c r="T165" s="389" t="str">
        <f>IF(Dane!V142="","",Dane!V142)</f>
        <v/>
      </c>
      <c r="U165" s="389" t="str">
        <f>IF(Dane!W142="","",Dane!W142)</f>
        <v/>
      </c>
      <c r="V165" s="389" t="str">
        <f>IF(Dane!X142="","",Dane!X142)</f>
        <v/>
      </c>
      <c r="W165" s="389" t="str">
        <f>IF(Dane!Y142="","",Dane!Y142)</f>
        <v/>
      </c>
      <c r="X165" s="389" t="str">
        <f>IF(Dane!Z142="","",Dane!Z142)</f>
        <v/>
      </c>
      <c r="Y165" s="389" t="str">
        <f>IF(Dane!AA142="","",Dane!AA142)</f>
        <v/>
      </c>
      <c r="Z165" s="389" t="str">
        <f>IF(Dane!AB142="","",Dane!AB142)</f>
        <v/>
      </c>
      <c r="AA165" s="389" t="str">
        <f>IF(Dane!AC142="","",Dane!AC142)</f>
        <v/>
      </c>
      <c r="AB165" s="389" t="str">
        <f>IF(Dane!AD142="","",Dane!AD142)</f>
        <v/>
      </c>
      <c r="AC165" s="389" t="str">
        <f>IF(Dane!AE142="","",Dane!AE142)</f>
        <v/>
      </c>
      <c r="AD165" s="389" t="str">
        <f>IF(Dane!AF142="","",Dane!AF142)</f>
        <v/>
      </c>
      <c r="AE165" s="389" t="str">
        <f>IF(Dane!AG142="","",Dane!AG142)</f>
        <v/>
      </c>
      <c r="AF165" s="389" t="str">
        <f>IF(Dane!AH142="","",Dane!AH142)</f>
        <v/>
      </c>
      <c r="AG165" s="389" t="str">
        <f>IF(Dane!AI142="","",Dane!AI142)</f>
        <v/>
      </c>
      <c r="AH165" s="389" t="str">
        <f>IF(Dane!AJ142="","",Dane!AJ142)</f>
        <v/>
      </c>
      <c r="AI165" s="389" t="str">
        <f>IF(Dane!AK142="","",Dane!AK142)</f>
        <v/>
      </c>
      <c r="AJ165" s="389" t="str">
        <f>IF(Dane!AL142="","",Dane!AL142)</f>
        <v/>
      </c>
      <c r="AK165" s="167" t="str">
        <f>IF($C165="","",IF(H$83="","",IF(G$83="Faza inwest.",0,ROUND(SUM($G165:G165)*$E165,2))))</f>
        <v/>
      </c>
      <c r="AL165" s="167" t="str">
        <f>IF($C165="","",IF(H$132="","",IF(H$132="Faza inwest.",0,IF($C165=SUM($AK165:AK165),0,IF(SUM($G165:H165)-SUM($AK165:AK165)&lt;=SUM($G165:H165)*$E165,SUM($G165:H165)-SUM($AK165:AK165),ROUND(SUM($G165:H165)*$E165,2))))))</f>
        <v/>
      </c>
      <c r="AM165" s="167" t="str">
        <f>IF($C165="","",IF(I$132="","",IF(I$132="Faza inwest.",0,IF($C165=SUM($AK165:AL165),0,IF(SUM($G165:I165)-SUM($AK165:AL165)&lt;=SUM($G165:I165)*$E165,SUM($G165:I165)-SUM($AK165:AL165),ROUND(SUM($G165:I165)*$E165,2))))))</f>
        <v/>
      </c>
      <c r="AN165" s="167" t="str">
        <f>IF($C165="","",IF(J$132="","",IF(J$132="Faza inwest.",0,IF($C165=SUM($AK165:AM165),0,IF(SUM($G165:J165)-SUM($AK165:AM165)&lt;=SUM($G165:J165)*$E165,SUM($G165:J165)-SUM($AK165:AM165),ROUND(SUM($G165:J165)*$E165,2))))))</f>
        <v/>
      </c>
      <c r="AO165" s="167" t="str">
        <f>IF($C165="","",IF(K$132="","",IF(K$132="Faza inwest.",0,IF($C165=SUM($AK165:AN165),0,IF(SUM($G165:K165)-SUM($AK165:AN165)&lt;=SUM($G165:K165)*$E165,SUM($G165:K165)-SUM($AK165:AN165),ROUND(SUM($G165:K165)*$E165,2))))))</f>
        <v/>
      </c>
      <c r="AP165" s="167" t="str">
        <f>IF($C165="","",IF(L$132="","",IF(L$132="Faza inwest.",0,IF($C165=SUM($AK165:AO165),0,IF(SUM($G165:L165)-SUM($AK165:AO165)&lt;=SUM($G165:L165)*$E165,SUM($G165:L165)-SUM($AK165:AO165),ROUND(SUM($G165:L165)*$E165,2))))))</f>
        <v/>
      </c>
      <c r="AQ165" s="167" t="str">
        <f>IF($C165="","",IF(M$132="","",IF(M$132="Faza inwest.",0,IF($C165=SUM($AK165:AP165),0,IF(SUM($G165:M165)-SUM($AK165:AP165)&lt;=SUM($G165:M165)*$E165,SUM($G165:M165)-SUM($AK165:AP165),ROUND(SUM($G165:M165)*$E165,2))))))</f>
        <v/>
      </c>
      <c r="AR165" s="167" t="str">
        <f>IF($C165="","",IF(N$132="","",IF(N$132="Faza inwest.",0,IF($C165=SUM($AK165:AQ165),0,IF(SUM($G165:N165)-SUM($AK165:AQ165)&lt;=SUM($G165:N165)*$E165,SUM($G165:N165)-SUM($AK165:AQ165),ROUND(SUM($G165:N165)*$E165,2))))))</f>
        <v/>
      </c>
      <c r="AS165" s="167" t="str">
        <f>IF($C165="","",IF(O$132="","",IF(O$132="Faza inwest.",0,IF($C165=SUM($AK165:AR165),0,IF(SUM($G165:O165)-SUM($AK165:AR165)&lt;=SUM($G165:O165)*$E165,SUM($G165:O165)-SUM($AK165:AR165),ROUND(SUM($G165:O165)*$E165,2))))))</f>
        <v/>
      </c>
      <c r="AT165" s="167" t="str">
        <f>IF($C165="","",IF(P$132="","",IF(P$132="Faza inwest.",0,IF($C165=SUM($AK165:AS165),0,IF(SUM($G165:P165)-SUM($AK165:AS165)&lt;=SUM($G165:P165)*$E165,SUM($G165:P165)-SUM($AK165:AS165),ROUND(SUM($G165:P165)*$E165,2))))))</f>
        <v/>
      </c>
      <c r="AU165" s="167" t="str">
        <f>IF($C165="","",IF(Q$132="","",IF(Q$132="Faza inwest.",0,IF($C165=SUM($AK165:AT165),0,IF(SUM($G165:Q165)-SUM($AK165:AT165)&lt;=SUM($G165:Q165)*$E165,SUM($G165:Q165)-SUM($AK165:AT165),ROUND(SUM($G165:Q165)*$E165,2))))))</f>
        <v/>
      </c>
      <c r="AV165" s="167" t="str">
        <f>IF($C165="","",IF(R$132="","",IF(R$132="Faza inwest.",0,IF($C165=SUM($AK165:AU165),0,IF(SUM($G165:R165)-SUM($AK165:AU165)&lt;=SUM($G165:R165)*$E165,SUM($G165:R165)-SUM($AK165:AU165),ROUND(SUM($G165:R165)*$E165,2))))))</f>
        <v/>
      </c>
      <c r="AW165" s="167" t="str">
        <f>IF($C165="","",IF(S$132="","",IF(S$132="Faza inwest.",0,IF($C165=SUM($AK165:AV165),0,IF(SUM($G165:S165)-SUM($AK165:AV165)&lt;=SUM($G165:S165)*$E165,SUM($G165:S165)-SUM($AK165:AV165),ROUND(SUM($G165:S165)*$E165,2))))))</f>
        <v/>
      </c>
      <c r="AX165" s="167" t="str">
        <f>IF($C165="","",IF(T$132="","",IF(T$132="Faza inwest.",0,IF($C165=SUM($AK165:AW165),0,IF(SUM($G165:T165)-SUM($AK165:AW165)&lt;=SUM($G165:T165)*$E165,SUM($G165:T165)-SUM($AK165:AW165),ROUND(SUM($G165:T165)*$E165,2))))))</f>
        <v/>
      </c>
      <c r="AY165" s="167" t="str">
        <f>IF($C165="","",IF(U$132="","",IF(U$132="Faza inwest.",0,IF($C165=SUM($AK165:AX165),0,IF(SUM($G165:U165)-SUM($AK165:AX165)&lt;=SUM($G165:U165)*$E165,SUM($G165:U165)-SUM($AK165:AX165),ROUND(SUM($G165:U165)*$E165,2))))))</f>
        <v/>
      </c>
      <c r="AZ165" s="167" t="str">
        <f>IF($C165="","",IF(V$132="","",IF(V$132="Faza inwest.",0,IF($C165=SUM($AK165:AY165),0,IF(SUM($G165:V165)-SUM($AK165:AY165)&lt;=SUM($G165:V165)*$E165,SUM($G165:V165)-SUM($AK165:AY165),ROUND(SUM($G165:V165)*$E165,2))))))</f>
        <v/>
      </c>
      <c r="BA165" s="167" t="str">
        <f>IF($C165="","",IF(W$132="","",IF(W$132="Faza inwest.",0,IF($C165=SUM($AK165:AZ165),0,IF(SUM($G165:W165)-SUM($AK165:AZ165)&lt;=SUM($G165:W165)*$E165,SUM($G165:W165)-SUM($AK165:AZ165),ROUND(SUM($G165:W165)*$E165,2))))))</f>
        <v/>
      </c>
      <c r="BB165" s="167" t="str">
        <f>IF($C165="","",IF(X$132="","",IF(X$132="Faza inwest.",0,IF($C165=SUM($AK165:BA165),0,IF(SUM($G165:X165)-SUM($AK165:BA165)&lt;=SUM($G165:X165)*$E165,SUM($G165:X165)-SUM($AK165:BA165),ROUND(SUM($G165:X165)*$E165,2))))))</f>
        <v/>
      </c>
      <c r="BC165" s="167" t="str">
        <f>IF($C165="","",IF(Y$132="","",IF(Y$132="Faza inwest.",0,IF($C165=SUM($AK165:BB165),0,IF(SUM($G165:Y165)-SUM($AK165:BB165)&lt;=SUM($G165:Y165)*$E165,SUM($G165:Y165)-SUM($AK165:BB165),ROUND(SUM($G165:Y165)*$E165,2))))))</f>
        <v/>
      </c>
      <c r="BD165" s="167" t="str">
        <f>IF($C165="","",IF(Z$132="","",IF(Z$132="Faza inwest.",0,IF($C165=SUM($AK165:BC165),0,IF(SUM($G165:Z165)-SUM($AK165:BC165)&lt;=SUM($G165:Z165)*$E165,SUM($G165:Z165)-SUM($AK165:BC165),ROUND(SUM($G165:Z165)*$E165,2))))))</f>
        <v/>
      </c>
      <c r="BE165" s="167" t="str">
        <f>IF($C165="","",IF(AA$132="","",IF(AA$132="Faza inwest.",0,IF($C165=SUM($AK165:BD165),0,IF(SUM($G165:AA165)-SUM($AK165:BD165)&lt;=SUM($G165:AA165)*$E165,SUM($G165:AA165)-SUM($AK165:BD165),ROUND(SUM($G165:AA165)*$E165,2))))))</f>
        <v/>
      </c>
      <c r="BF165" s="167" t="str">
        <f>IF($C165="","",IF(AB$132="","",IF(AB$132="Faza inwest.",0,IF($C165=SUM($AK165:BE165),0,IF(SUM($G165:AB165)-SUM($AK165:BE165)&lt;=SUM($G165:AB165)*$E165,SUM($G165:AB165)-SUM($AK165:BE165),ROUND(SUM($G165:AB165)*$E165,2))))))</f>
        <v/>
      </c>
      <c r="BG165" s="167" t="str">
        <f>IF($C165="","",IF(AC$132="","",IF(AC$132="Faza inwest.",0,IF($C165=SUM($AK165:BF165),0,IF(SUM($G165:AC165)-SUM($AK165:BF165)&lt;=SUM($G165:AC165)*$E165,SUM($G165:AC165)-SUM($AK165:BF165),ROUND(SUM($G165:AC165)*$E165,2))))))</f>
        <v/>
      </c>
      <c r="BH165" s="167" t="str">
        <f>IF($C165="","",IF(AD$132="","",IF(AD$132="Faza inwest.",0,IF($C165=SUM($AK165:BG165),0,IF(SUM($G165:AD165)-SUM($AK165:BG165)&lt;=SUM($G165:AD165)*$E165,SUM($G165:AD165)-SUM($AK165:BG165),ROUND(SUM($G165:AD165)*$E165,2))))))</f>
        <v/>
      </c>
      <c r="BI165" s="167" t="str">
        <f>IF($C165="","",IF(AE$132="","",IF(AE$132="Faza inwest.",0,IF($C165=SUM($AK165:BH165),0,IF(SUM($G165:AE165)-SUM($AK165:BH165)&lt;=SUM($G165:AE165)*$E165,SUM($G165:AE165)-SUM($AK165:BH165),ROUND(SUM($G165:AE165)*$E165,2))))))</f>
        <v/>
      </c>
      <c r="BJ165" s="167" t="str">
        <f>IF($C165="","",IF(AF$132="","",IF(AF$132="Faza inwest.",0,IF($C165=SUM($AK165:BI165),0,IF(SUM($G165:AF165)-SUM($AK165:BI165)&lt;=SUM($G165:AF165)*$E165,SUM($G165:AF165)-SUM($AK165:BI165),ROUND(SUM($G165:AF165)*$E165,2))))))</f>
        <v/>
      </c>
      <c r="BK165" s="167" t="str">
        <f>IF($C165="","",IF(AG$132="","",IF(AG$132="Faza inwest.",0,IF($C165=SUM($AK165:BJ165),0,IF(SUM($G165:AG165)-SUM($AK165:BJ165)&lt;=SUM($G165:AG165)*$E165,SUM($G165:AG165)-SUM($AK165:BJ165),ROUND(SUM($G165:AG165)*$E165,2))))))</f>
        <v/>
      </c>
      <c r="BL165" s="167" t="str">
        <f>IF($C165="","",IF(AH$132="","",IF(AH$132="Faza inwest.",0,IF($C165=SUM($AK165:BK165),0,IF(SUM($G165:AH165)-SUM($AK165:BK165)&lt;=SUM($G165:AH165)*$E165,SUM($G165:AH165)-SUM($AK165:BK165),ROUND(SUM($G165:AH165)*$E165,2))))))</f>
        <v/>
      </c>
      <c r="BM165" s="167" t="str">
        <f>IF($C165="","",IF(AI$132="","",IF(AI$132="Faza inwest.",0,IF($C165=SUM($AK165:BL165),0,IF(SUM($G165:AI165)-SUM($AK165:BL165)&lt;=SUM($G165:AI165)*$E165,SUM($G165:AI165)-SUM($AK165:BL165),ROUND(SUM($G165:AI165)*$E165,2))))))</f>
        <v/>
      </c>
      <c r="BN165" s="167" t="str">
        <f>IF($C165="","",IF(AJ$132="","",IF(AJ$132="Faza inwest.",0,IF($C165=SUM($AK165:BM165),0,IF(SUM($G165:AJ165)-SUM($AK165:BM165)&lt;=SUM($G165:AJ165)*$E165,SUM($G165:AJ165)-SUM($AK165:BM165),ROUND(SUM($G165:AJ165)*$E165,2))))))</f>
        <v/>
      </c>
    </row>
    <row r="166" spans="1:66" s="62" customFormat="1">
      <c r="A166" s="84" t="str">
        <f t="shared" ref="A166" si="97">IF(A117="","",A117)</f>
        <v/>
      </c>
      <c r="B166" s="175" t="str">
        <f t="shared" si="79"/>
        <v/>
      </c>
      <c r="C166" s="176" t="str">
        <f t="shared" si="76"/>
        <v/>
      </c>
      <c r="D166" s="177" t="str">
        <f t="shared" ref="D166:E166" si="98">IF(D117="","",D117)</f>
        <v/>
      </c>
      <c r="E166" s="401" t="str">
        <f t="shared" si="98"/>
        <v/>
      </c>
      <c r="F166" s="178" t="s">
        <v>8</v>
      </c>
      <c r="G166" s="389" t="str">
        <f>IF(Dane!I143="","",Dane!I143)</f>
        <v/>
      </c>
      <c r="H166" s="389" t="str">
        <f>IF(Dane!J143="","",Dane!J143)</f>
        <v/>
      </c>
      <c r="I166" s="389" t="str">
        <f>IF(Dane!K143="","",Dane!K143)</f>
        <v/>
      </c>
      <c r="J166" s="389" t="str">
        <f>IF(Dane!L143="","",Dane!L143)</f>
        <v/>
      </c>
      <c r="K166" s="389" t="str">
        <f>IF(Dane!M143="","",Dane!M143)</f>
        <v/>
      </c>
      <c r="L166" s="389" t="str">
        <f>IF(Dane!N143="","",Dane!N143)</f>
        <v/>
      </c>
      <c r="M166" s="389" t="str">
        <f>IF(Dane!O143="","",Dane!O143)</f>
        <v/>
      </c>
      <c r="N166" s="389" t="str">
        <f>IF(Dane!P143="","",Dane!P143)</f>
        <v/>
      </c>
      <c r="O166" s="389" t="str">
        <f>IF(Dane!Q143="","",Dane!Q143)</f>
        <v/>
      </c>
      <c r="P166" s="389" t="str">
        <f>IF(Dane!R143="","",Dane!R143)</f>
        <v/>
      </c>
      <c r="Q166" s="389" t="str">
        <f>IF(Dane!S143="","",Dane!S143)</f>
        <v/>
      </c>
      <c r="R166" s="389" t="str">
        <f>IF(Dane!T143="","",Dane!T143)</f>
        <v/>
      </c>
      <c r="S166" s="389" t="str">
        <f>IF(Dane!U143="","",Dane!U143)</f>
        <v/>
      </c>
      <c r="T166" s="389" t="str">
        <f>IF(Dane!V143="","",Dane!V143)</f>
        <v/>
      </c>
      <c r="U166" s="389" t="str">
        <f>IF(Dane!W143="","",Dane!W143)</f>
        <v/>
      </c>
      <c r="V166" s="389" t="str">
        <f>IF(Dane!X143="","",Dane!X143)</f>
        <v/>
      </c>
      <c r="W166" s="389" t="str">
        <f>IF(Dane!Y143="","",Dane!Y143)</f>
        <v/>
      </c>
      <c r="X166" s="389" t="str">
        <f>IF(Dane!Z143="","",Dane!Z143)</f>
        <v/>
      </c>
      <c r="Y166" s="389" t="str">
        <f>IF(Dane!AA143="","",Dane!AA143)</f>
        <v/>
      </c>
      <c r="Z166" s="389" t="str">
        <f>IF(Dane!AB143="","",Dane!AB143)</f>
        <v/>
      </c>
      <c r="AA166" s="389" t="str">
        <f>IF(Dane!AC143="","",Dane!AC143)</f>
        <v/>
      </c>
      <c r="AB166" s="389" t="str">
        <f>IF(Dane!AD143="","",Dane!AD143)</f>
        <v/>
      </c>
      <c r="AC166" s="389" t="str">
        <f>IF(Dane!AE143="","",Dane!AE143)</f>
        <v/>
      </c>
      <c r="AD166" s="389" t="str">
        <f>IF(Dane!AF143="","",Dane!AF143)</f>
        <v/>
      </c>
      <c r="AE166" s="389" t="str">
        <f>IF(Dane!AG143="","",Dane!AG143)</f>
        <v/>
      </c>
      <c r="AF166" s="389" t="str">
        <f>IF(Dane!AH143="","",Dane!AH143)</f>
        <v/>
      </c>
      <c r="AG166" s="389" t="str">
        <f>IF(Dane!AI143="","",Dane!AI143)</f>
        <v/>
      </c>
      <c r="AH166" s="389" t="str">
        <f>IF(Dane!AJ143="","",Dane!AJ143)</f>
        <v/>
      </c>
      <c r="AI166" s="389" t="str">
        <f>IF(Dane!AK143="","",Dane!AK143)</f>
        <v/>
      </c>
      <c r="AJ166" s="389" t="str">
        <f>IF(Dane!AL143="","",Dane!AL143)</f>
        <v/>
      </c>
      <c r="AK166" s="167" t="str">
        <f>IF($C166="","",IF(H$83="","",IF(G$83="Faza inwest.",0,ROUND(SUM($G166:G166)*$E166,2))))</f>
        <v/>
      </c>
      <c r="AL166" s="167" t="str">
        <f>IF($C166="","",IF(H$132="","",IF(H$132="Faza inwest.",0,IF($C166=SUM($AK166:AK166),0,IF(SUM($G166:H166)-SUM($AK166:AK166)&lt;=SUM($G166:H166)*$E166,SUM($G166:H166)-SUM($AK166:AK166),ROUND(SUM($G166:H166)*$E166,2))))))</f>
        <v/>
      </c>
      <c r="AM166" s="167" t="str">
        <f>IF($C166="","",IF(I$132="","",IF(I$132="Faza inwest.",0,IF($C166=SUM($AK166:AL166),0,IF(SUM($G166:I166)-SUM($AK166:AL166)&lt;=SUM($G166:I166)*$E166,SUM($G166:I166)-SUM($AK166:AL166),ROUND(SUM($G166:I166)*$E166,2))))))</f>
        <v/>
      </c>
      <c r="AN166" s="167" t="str">
        <f>IF($C166="","",IF(J$132="","",IF(J$132="Faza inwest.",0,IF($C166=SUM($AK166:AM166),0,IF(SUM($G166:J166)-SUM($AK166:AM166)&lt;=SUM($G166:J166)*$E166,SUM($G166:J166)-SUM($AK166:AM166),ROUND(SUM($G166:J166)*$E166,2))))))</f>
        <v/>
      </c>
      <c r="AO166" s="167" t="str">
        <f>IF($C166="","",IF(K$132="","",IF(K$132="Faza inwest.",0,IF($C166=SUM($AK166:AN166),0,IF(SUM($G166:K166)-SUM($AK166:AN166)&lt;=SUM($G166:K166)*$E166,SUM($G166:K166)-SUM($AK166:AN166),ROUND(SUM($G166:K166)*$E166,2))))))</f>
        <v/>
      </c>
      <c r="AP166" s="167" t="str">
        <f>IF($C166="","",IF(L$132="","",IF(L$132="Faza inwest.",0,IF($C166=SUM($AK166:AO166),0,IF(SUM($G166:L166)-SUM($AK166:AO166)&lt;=SUM($G166:L166)*$E166,SUM($G166:L166)-SUM($AK166:AO166),ROUND(SUM($G166:L166)*$E166,2))))))</f>
        <v/>
      </c>
      <c r="AQ166" s="167" t="str">
        <f>IF($C166="","",IF(M$132="","",IF(M$132="Faza inwest.",0,IF($C166=SUM($AK166:AP166),0,IF(SUM($G166:M166)-SUM($AK166:AP166)&lt;=SUM($G166:M166)*$E166,SUM($G166:M166)-SUM($AK166:AP166),ROUND(SUM($G166:M166)*$E166,2))))))</f>
        <v/>
      </c>
      <c r="AR166" s="167" t="str">
        <f>IF($C166="","",IF(N$132="","",IF(N$132="Faza inwest.",0,IF($C166=SUM($AK166:AQ166),0,IF(SUM($G166:N166)-SUM($AK166:AQ166)&lt;=SUM($G166:N166)*$E166,SUM($G166:N166)-SUM($AK166:AQ166),ROUND(SUM($G166:N166)*$E166,2))))))</f>
        <v/>
      </c>
      <c r="AS166" s="167" t="str">
        <f>IF($C166="","",IF(O$132="","",IF(O$132="Faza inwest.",0,IF($C166=SUM($AK166:AR166),0,IF(SUM($G166:O166)-SUM($AK166:AR166)&lt;=SUM($G166:O166)*$E166,SUM($G166:O166)-SUM($AK166:AR166),ROUND(SUM($G166:O166)*$E166,2))))))</f>
        <v/>
      </c>
      <c r="AT166" s="167" t="str">
        <f>IF($C166="","",IF(P$132="","",IF(P$132="Faza inwest.",0,IF($C166=SUM($AK166:AS166),0,IF(SUM($G166:P166)-SUM($AK166:AS166)&lt;=SUM($G166:P166)*$E166,SUM($G166:P166)-SUM($AK166:AS166),ROUND(SUM($G166:P166)*$E166,2))))))</f>
        <v/>
      </c>
      <c r="AU166" s="167" t="str">
        <f>IF($C166="","",IF(Q$132="","",IF(Q$132="Faza inwest.",0,IF($C166=SUM($AK166:AT166),0,IF(SUM($G166:Q166)-SUM($AK166:AT166)&lt;=SUM($G166:Q166)*$E166,SUM($G166:Q166)-SUM($AK166:AT166),ROUND(SUM($G166:Q166)*$E166,2))))))</f>
        <v/>
      </c>
      <c r="AV166" s="167" t="str">
        <f>IF($C166="","",IF(R$132="","",IF(R$132="Faza inwest.",0,IF($C166=SUM($AK166:AU166),0,IF(SUM($G166:R166)-SUM($AK166:AU166)&lt;=SUM($G166:R166)*$E166,SUM($G166:R166)-SUM($AK166:AU166),ROUND(SUM($G166:R166)*$E166,2))))))</f>
        <v/>
      </c>
      <c r="AW166" s="167" t="str">
        <f>IF($C166="","",IF(S$132="","",IF(S$132="Faza inwest.",0,IF($C166=SUM($AK166:AV166),0,IF(SUM($G166:S166)-SUM($AK166:AV166)&lt;=SUM($G166:S166)*$E166,SUM($G166:S166)-SUM($AK166:AV166),ROUND(SUM($G166:S166)*$E166,2))))))</f>
        <v/>
      </c>
      <c r="AX166" s="167" t="str">
        <f>IF($C166="","",IF(T$132="","",IF(T$132="Faza inwest.",0,IF($C166=SUM($AK166:AW166),0,IF(SUM($G166:T166)-SUM($AK166:AW166)&lt;=SUM($G166:T166)*$E166,SUM($G166:T166)-SUM($AK166:AW166),ROUND(SUM($G166:T166)*$E166,2))))))</f>
        <v/>
      </c>
      <c r="AY166" s="167" t="str">
        <f>IF($C166="","",IF(U$132="","",IF(U$132="Faza inwest.",0,IF($C166=SUM($AK166:AX166),0,IF(SUM($G166:U166)-SUM($AK166:AX166)&lt;=SUM($G166:U166)*$E166,SUM($G166:U166)-SUM($AK166:AX166),ROUND(SUM($G166:U166)*$E166,2))))))</f>
        <v/>
      </c>
      <c r="AZ166" s="167" t="str">
        <f>IF($C166="","",IF(V$132="","",IF(V$132="Faza inwest.",0,IF($C166=SUM($AK166:AY166),0,IF(SUM($G166:V166)-SUM($AK166:AY166)&lt;=SUM($G166:V166)*$E166,SUM($G166:V166)-SUM($AK166:AY166),ROUND(SUM($G166:V166)*$E166,2))))))</f>
        <v/>
      </c>
      <c r="BA166" s="167" t="str">
        <f>IF($C166="","",IF(W$132="","",IF(W$132="Faza inwest.",0,IF($C166=SUM($AK166:AZ166),0,IF(SUM($G166:W166)-SUM($AK166:AZ166)&lt;=SUM($G166:W166)*$E166,SUM($G166:W166)-SUM($AK166:AZ166),ROUND(SUM($G166:W166)*$E166,2))))))</f>
        <v/>
      </c>
      <c r="BB166" s="167" t="str">
        <f>IF($C166="","",IF(X$132="","",IF(X$132="Faza inwest.",0,IF($C166=SUM($AK166:BA166),0,IF(SUM($G166:X166)-SUM($AK166:BA166)&lt;=SUM($G166:X166)*$E166,SUM($G166:X166)-SUM($AK166:BA166),ROUND(SUM($G166:X166)*$E166,2))))))</f>
        <v/>
      </c>
      <c r="BC166" s="167" t="str">
        <f>IF($C166="","",IF(Y$132="","",IF(Y$132="Faza inwest.",0,IF($C166=SUM($AK166:BB166),0,IF(SUM($G166:Y166)-SUM($AK166:BB166)&lt;=SUM($G166:Y166)*$E166,SUM($G166:Y166)-SUM($AK166:BB166),ROUND(SUM($G166:Y166)*$E166,2))))))</f>
        <v/>
      </c>
      <c r="BD166" s="167" t="str">
        <f>IF($C166="","",IF(Z$132="","",IF(Z$132="Faza inwest.",0,IF($C166=SUM($AK166:BC166),0,IF(SUM($G166:Z166)-SUM($AK166:BC166)&lt;=SUM($G166:Z166)*$E166,SUM($G166:Z166)-SUM($AK166:BC166),ROUND(SUM($G166:Z166)*$E166,2))))))</f>
        <v/>
      </c>
      <c r="BE166" s="167" t="str">
        <f>IF($C166="","",IF(AA$132="","",IF(AA$132="Faza inwest.",0,IF($C166=SUM($AK166:BD166),0,IF(SUM($G166:AA166)-SUM($AK166:BD166)&lt;=SUM($G166:AA166)*$E166,SUM($G166:AA166)-SUM($AK166:BD166),ROUND(SUM($G166:AA166)*$E166,2))))))</f>
        <v/>
      </c>
      <c r="BF166" s="167" t="str">
        <f>IF($C166="","",IF(AB$132="","",IF(AB$132="Faza inwest.",0,IF($C166=SUM($AK166:BE166),0,IF(SUM($G166:AB166)-SUM($AK166:BE166)&lt;=SUM($G166:AB166)*$E166,SUM($G166:AB166)-SUM($AK166:BE166),ROUND(SUM($G166:AB166)*$E166,2))))))</f>
        <v/>
      </c>
      <c r="BG166" s="167" t="str">
        <f>IF($C166="","",IF(AC$132="","",IF(AC$132="Faza inwest.",0,IF($C166=SUM($AK166:BF166),0,IF(SUM($G166:AC166)-SUM($AK166:BF166)&lt;=SUM($G166:AC166)*$E166,SUM($G166:AC166)-SUM($AK166:BF166),ROUND(SUM($G166:AC166)*$E166,2))))))</f>
        <v/>
      </c>
      <c r="BH166" s="167" t="str">
        <f>IF($C166="","",IF(AD$132="","",IF(AD$132="Faza inwest.",0,IF($C166=SUM($AK166:BG166),0,IF(SUM($G166:AD166)-SUM($AK166:BG166)&lt;=SUM($G166:AD166)*$E166,SUM($G166:AD166)-SUM($AK166:BG166),ROUND(SUM($G166:AD166)*$E166,2))))))</f>
        <v/>
      </c>
      <c r="BI166" s="167" t="str">
        <f>IF($C166="","",IF(AE$132="","",IF(AE$132="Faza inwest.",0,IF($C166=SUM($AK166:BH166),0,IF(SUM($G166:AE166)-SUM($AK166:BH166)&lt;=SUM($G166:AE166)*$E166,SUM($G166:AE166)-SUM($AK166:BH166),ROUND(SUM($G166:AE166)*$E166,2))))))</f>
        <v/>
      </c>
      <c r="BJ166" s="167" t="str">
        <f>IF($C166="","",IF(AF$132="","",IF(AF$132="Faza inwest.",0,IF($C166=SUM($AK166:BI166),0,IF(SUM($G166:AF166)-SUM($AK166:BI166)&lt;=SUM($G166:AF166)*$E166,SUM($G166:AF166)-SUM($AK166:BI166),ROUND(SUM($G166:AF166)*$E166,2))))))</f>
        <v/>
      </c>
      <c r="BK166" s="167" t="str">
        <f>IF($C166="","",IF(AG$132="","",IF(AG$132="Faza inwest.",0,IF($C166=SUM($AK166:BJ166),0,IF(SUM($G166:AG166)-SUM($AK166:BJ166)&lt;=SUM($G166:AG166)*$E166,SUM($G166:AG166)-SUM($AK166:BJ166),ROUND(SUM($G166:AG166)*$E166,2))))))</f>
        <v/>
      </c>
      <c r="BL166" s="167" t="str">
        <f>IF($C166="","",IF(AH$132="","",IF(AH$132="Faza inwest.",0,IF($C166=SUM($AK166:BK166),0,IF(SUM($G166:AH166)-SUM($AK166:BK166)&lt;=SUM($G166:AH166)*$E166,SUM($G166:AH166)-SUM($AK166:BK166),ROUND(SUM($G166:AH166)*$E166,2))))))</f>
        <v/>
      </c>
      <c r="BM166" s="167" t="str">
        <f>IF($C166="","",IF(AI$132="","",IF(AI$132="Faza inwest.",0,IF($C166=SUM($AK166:BL166),0,IF(SUM($G166:AI166)-SUM($AK166:BL166)&lt;=SUM($G166:AI166)*$E166,SUM($G166:AI166)-SUM($AK166:BL166),ROUND(SUM($G166:AI166)*$E166,2))))))</f>
        <v/>
      </c>
      <c r="BN166" s="167" t="str">
        <f>IF($C166="","",IF(AJ$132="","",IF(AJ$132="Faza inwest.",0,IF($C166=SUM($AK166:BM166),0,IF(SUM($G166:AJ166)-SUM($AK166:BM166)&lt;=SUM($G166:AJ166)*$E166,SUM($G166:AJ166)-SUM($AK166:BM166),ROUND(SUM($G166:AJ166)*$E166,2))))))</f>
        <v/>
      </c>
    </row>
    <row r="167" spans="1:66" s="62" customFormat="1">
      <c r="A167" s="84" t="str">
        <f t="shared" ref="A167" si="99">IF(A118="","",A118)</f>
        <v/>
      </c>
      <c r="B167" s="175" t="str">
        <f t="shared" si="79"/>
        <v/>
      </c>
      <c r="C167" s="176" t="str">
        <f t="shared" si="76"/>
        <v/>
      </c>
      <c r="D167" s="177" t="str">
        <f t="shared" ref="D167:E167" si="100">IF(D118="","",D118)</f>
        <v/>
      </c>
      <c r="E167" s="401" t="str">
        <f t="shared" si="100"/>
        <v/>
      </c>
      <c r="F167" s="178" t="s">
        <v>8</v>
      </c>
      <c r="G167" s="389" t="str">
        <f>IF(Dane!I144="","",Dane!I144)</f>
        <v/>
      </c>
      <c r="H167" s="389" t="str">
        <f>IF(Dane!J144="","",Dane!J144)</f>
        <v/>
      </c>
      <c r="I167" s="389" t="str">
        <f>IF(Dane!K144="","",Dane!K144)</f>
        <v/>
      </c>
      <c r="J167" s="389" t="str">
        <f>IF(Dane!L144="","",Dane!L144)</f>
        <v/>
      </c>
      <c r="K167" s="389" t="str">
        <f>IF(Dane!M144="","",Dane!M144)</f>
        <v/>
      </c>
      <c r="L167" s="389" t="str">
        <f>IF(Dane!N144="","",Dane!N144)</f>
        <v/>
      </c>
      <c r="M167" s="389" t="str">
        <f>IF(Dane!O144="","",Dane!O144)</f>
        <v/>
      </c>
      <c r="N167" s="389" t="str">
        <f>IF(Dane!P144="","",Dane!P144)</f>
        <v/>
      </c>
      <c r="O167" s="389" t="str">
        <f>IF(Dane!Q144="","",Dane!Q144)</f>
        <v/>
      </c>
      <c r="P167" s="389" t="str">
        <f>IF(Dane!R144="","",Dane!R144)</f>
        <v/>
      </c>
      <c r="Q167" s="389" t="str">
        <f>IF(Dane!S144="","",Dane!S144)</f>
        <v/>
      </c>
      <c r="R167" s="389" t="str">
        <f>IF(Dane!T144="","",Dane!T144)</f>
        <v/>
      </c>
      <c r="S167" s="389" t="str">
        <f>IF(Dane!U144="","",Dane!U144)</f>
        <v/>
      </c>
      <c r="T167" s="389" t="str">
        <f>IF(Dane!V144="","",Dane!V144)</f>
        <v/>
      </c>
      <c r="U167" s="389" t="str">
        <f>IF(Dane!W144="","",Dane!W144)</f>
        <v/>
      </c>
      <c r="V167" s="389" t="str">
        <f>IF(Dane!X144="","",Dane!X144)</f>
        <v/>
      </c>
      <c r="W167" s="389" t="str">
        <f>IF(Dane!Y144="","",Dane!Y144)</f>
        <v/>
      </c>
      <c r="X167" s="389" t="str">
        <f>IF(Dane!Z144="","",Dane!Z144)</f>
        <v/>
      </c>
      <c r="Y167" s="389" t="str">
        <f>IF(Dane!AA144="","",Dane!AA144)</f>
        <v/>
      </c>
      <c r="Z167" s="389" t="str">
        <f>IF(Dane!AB144="","",Dane!AB144)</f>
        <v/>
      </c>
      <c r="AA167" s="389" t="str">
        <f>IF(Dane!AC144="","",Dane!AC144)</f>
        <v/>
      </c>
      <c r="AB167" s="389" t="str">
        <f>IF(Dane!AD144="","",Dane!AD144)</f>
        <v/>
      </c>
      <c r="AC167" s="389" t="str">
        <f>IF(Dane!AE144="","",Dane!AE144)</f>
        <v/>
      </c>
      <c r="AD167" s="389" t="str">
        <f>IF(Dane!AF144="","",Dane!AF144)</f>
        <v/>
      </c>
      <c r="AE167" s="389" t="str">
        <f>IF(Dane!AG144="","",Dane!AG144)</f>
        <v/>
      </c>
      <c r="AF167" s="389" t="str">
        <f>IF(Dane!AH144="","",Dane!AH144)</f>
        <v/>
      </c>
      <c r="AG167" s="389" t="str">
        <f>IF(Dane!AI144="","",Dane!AI144)</f>
        <v/>
      </c>
      <c r="AH167" s="389" t="str">
        <f>IF(Dane!AJ144="","",Dane!AJ144)</f>
        <v/>
      </c>
      <c r="AI167" s="389" t="str">
        <f>IF(Dane!AK144="","",Dane!AK144)</f>
        <v/>
      </c>
      <c r="AJ167" s="389" t="str">
        <f>IF(Dane!AL144="","",Dane!AL144)</f>
        <v/>
      </c>
      <c r="AK167" s="167" t="str">
        <f>IF($C167="","",IF(H$83="","",IF(G$83="Faza inwest.",0,ROUND(SUM($G167:G167)*$E167,2))))</f>
        <v/>
      </c>
      <c r="AL167" s="167" t="str">
        <f>IF($C167="","",IF(H$132="","",IF(H$132="Faza inwest.",0,IF($C167=SUM($AK167:AK167),0,IF(SUM($G167:H167)-SUM($AK167:AK167)&lt;=SUM($G167:H167)*$E167,SUM($G167:H167)-SUM($AK167:AK167),ROUND(SUM($G167:H167)*$E167,2))))))</f>
        <v/>
      </c>
      <c r="AM167" s="167" t="str">
        <f>IF($C167="","",IF(I$132="","",IF(I$132="Faza inwest.",0,IF($C167=SUM($AK167:AL167),0,IF(SUM($G167:I167)-SUM($AK167:AL167)&lt;=SUM($G167:I167)*$E167,SUM($G167:I167)-SUM($AK167:AL167),ROUND(SUM($G167:I167)*$E167,2))))))</f>
        <v/>
      </c>
      <c r="AN167" s="167" t="str">
        <f>IF($C167="","",IF(J$132="","",IF(J$132="Faza inwest.",0,IF($C167=SUM($AK167:AM167),0,IF(SUM($G167:J167)-SUM($AK167:AM167)&lt;=SUM($G167:J167)*$E167,SUM($G167:J167)-SUM($AK167:AM167),ROUND(SUM($G167:J167)*$E167,2))))))</f>
        <v/>
      </c>
      <c r="AO167" s="167" t="str">
        <f>IF($C167="","",IF(K$132="","",IF(K$132="Faza inwest.",0,IF($C167=SUM($AK167:AN167),0,IF(SUM($G167:K167)-SUM($AK167:AN167)&lt;=SUM($G167:K167)*$E167,SUM($G167:K167)-SUM($AK167:AN167),ROUND(SUM($G167:K167)*$E167,2))))))</f>
        <v/>
      </c>
      <c r="AP167" s="167" t="str">
        <f>IF($C167="","",IF(L$132="","",IF(L$132="Faza inwest.",0,IF($C167=SUM($AK167:AO167),0,IF(SUM($G167:L167)-SUM($AK167:AO167)&lt;=SUM($G167:L167)*$E167,SUM($G167:L167)-SUM($AK167:AO167),ROUND(SUM($G167:L167)*$E167,2))))))</f>
        <v/>
      </c>
      <c r="AQ167" s="167" t="str">
        <f>IF($C167="","",IF(M$132="","",IF(M$132="Faza inwest.",0,IF($C167=SUM($AK167:AP167),0,IF(SUM($G167:M167)-SUM($AK167:AP167)&lt;=SUM($G167:M167)*$E167,SUM($G167:M167)-SUM($AK167:AP167),ROUND(SUM($G167:M167)*$E167,2))))))</f>
        <v/>
      </c>
      <c r="AR167" s="167" t="str">
        <f>IF($C167="","",IF(N$132="","",IF(N$132="Faza inwest.",0,IF($C167=SUM($AK167:AQ167),0,IF(SUM($G167:N167)-SUM($AK167:AQ167)&lt;=SUM($G167:N167)*$E167,SUM($G167:N167)-SUM($AK167:AQ167),ROUND(SUM($G167:N167)*$E167,2))))))</f>
        <v/>
      </c>
      <c r="AS167" s="167" t="str">
        <f>IF($C167="","",IF(O$132="","",IF(O$132="Faza inwest.",0,IF($C167=SUM($AK167:AR167),0,IF(SUM($G167:O167)-SUM($AK167:AR167)&lt;=SUM($G167:O167)*$E167,SUM($G167:O167)-SUM($AK167:AR167),ROUND(SUM($G167:O167)*$E167,2))))))</f>
        <v/>
      </c>
      <c r="AT167" s="167" t="str">
        <f>IF($C167="","",IF(P$132="","",IF(P$132="Faza inwest.",0,IF($C167=SUM($AK167:AS167),0,IF(SUM($G167:P167)-SUM($AK167:AS167)&lt;=SUM($G167:P167)*$E167,SUM($G167:P167)-SUM($AK167:AS167),ROUND(SUM($G167:P167)*$E167,2))))))</f>
        <v/>
      </c>
      <c r="AU167" s="167" t="str">
        <f>IF($C167="","",IF(Q$132="","",IF(Q$132="Faza inwest.",0,IF($C167=SUM($AK167:AT167),0,IF(SUM($G167:Q167)-SUM($AK167:AT167)&lt;=SUM($G167:Q167)*$E167,SUM($G167:Q167)-SUM($AK167:AT167),ROUND(SUM($G167:Q167)*$E167,2))))))</f>
        <v/>
      </c>
      <c r="AV167" s="167" t="str">
        <f>IF($C167="","",IF(R$132="","",IF(R$132="Faza inwest.",0,IF($C167=SUM($AK167:AU167),0,IF(SUM($G167:R167)-SUM($AK167:AU167)&lt;=SUM($G167:R167)*$E167,SUM($G167:R167)-SUM($AK167:AU167),ROUND(SUM($G167:R167)*$E167,2))))))</f>
        <v/>
      </c>
      <c r="AW167" s="167" t="str">
        <f>IF($C167="","",IF(S$132="","",IF(S$132="Faza inwest.",0,IF($C167=SUM($AK167:AV167),0,IF(SUM($G167:S167)-SUM($AK167:AV167)&lt;=SUM($G167:S167)*$E167,SUM($G167:S167)-SUM($AK167:AV167),ROUND(SUM($G167:S167)*$E167,2))))))</f>
        <v/>
      </c>
      <c r="AX167" s="167" t="str">
        <f>IF($C167="","",IF(T$132="","",IF(T$132="Faza inwest.",0,IF($C167=SUM($AK167:AW167),0,IF(SUM($G167:T167)-SUM($AK167:AW167)&lt;=SUM($G167:T167)*$E167,SUM($G167:T167)-SUM($AK167:AW167),ROUND(SUM($G167:T167)*$E167,2))))))</f>
        <v/>
      </c>
      <c r="AY167" s="167" t="str">
        <f>IF($C167="","",IF(U$132="","",IF(U$132="Faza inwest.",0,IF($C167=SUM($AK167:AX167),0,IF(SUM($G167:U167)-SUM($AK167:AX167)&lt;=SUM($G167:U167)*$E167,SUM($G167:U167)-SUM($AK167:AX167),ROUND(SUM($G167:U167)*$E167,2))))))</f>
        <v/>
      </c>
      <c r="AZ167" s="167" t="str">
        <f>IF($C167="","",IF(V$132="","",IF(V$132="Faza inwest.",0,IF($C167=SUM($AK167:AY167),0,IF(SUM($G167:V167)-SUM($AK167:AY167)&lt;=SUM($G167:V167)*$E167,SUM($G167:V167)-SUM($AK167:AY167),ROUND(SUM($G167:V167)*$E167,2))))))</f>
        <v/>
      </c>
      <c r="BA167" s="167" t="str">
        <f>IF($C167="","",IF(W$132="","",IF(W$132="Faza inwest.",0,IF($C167=SUM($AK167:AZ167),0,IF(SUM($G167:W167)-SUM($AK167:AZ167)&lt;=SUM($G167:W167)*$E167,SUM($G167:W167)-SUM($AK167:AZ167),ROUND(SUM($G167:W167)*$E167,2))))))</f>
        <v/>
      </c>
      <c r="BB167" s="167" t="str">
        <f>IF($C167="","",IF(X$132="","",IF(X$132="Faza inwest.",0,IF($C167=SUM($AK167:BA167),0,IF(SUM($G167:X167)-SUM($AK167:BA167)&lt;=SUM($G167:X167)*$E167,SUM($G167:X167)-SUM($AK167:BA167),ROUND(SUM($G167:X167)*$E167,2))))))</f>
        <v/>
      </c>
      <c r="BC167" s="167" t="str">
        <f>IF($C167="","",IF(Y$132="","",IF(Y$132="Faza inwest.",0,IF($C167=SUM($AK167:BB167),0,IF(SUM($G167:Y167)-SUM($AK167:BB167)&lt;=SUM($G167:Y167)*$E167,SUM($G167:Y167)-SUM($AK167:BB167),ROUND(SUM($G167:Y167)*$E167,2))))))</f>
        <v/>
      </c>
      <c r="BD167" s="167" t="str">
        <f>IF($C167="","",IF(Z$132="","",IF(Z$132="Faza inwest.",0,IF($C167=SUM($AK167:BC167),0,IF(SUM($G167:Z167)-SUM($AK167:BC167)&lt;=SUM($G167:Z167)*$E167,SUM($G167:Z167)-SUM($AK167:BC167),ROUND(SUM($G167:Z167)*$E167,2))))))</f>
        <v/>
      </c>
      <c r="BE167" s="167" t="str">
        <f>IF($C167="","",IF(AA$132="","",IF(AA$132="Faza inwest.",0,IF($C167=SUM($AK167:BD167),0,IF(SUM($G167:AA167)-SUM($AK167:BD167)&lt;=SUM($G167:AA167)*$E167,SUM($G167:AA167)-SUM($AK167:BD167),ROUND(SUM($G167:AA167)*$E167,2))))))</f>
        <v/>
      </c>
      <c r="BF167" s="167" t="str">
        <f>IF($C167="","",IF(AB$132="","",IF(AB$132="Faza inwest.",0,IF($C167=SUM($AK167:BE167),0,IF(SUM($G167:AB167)-SUM($AK167:BE167)&lt;=SUM($G167:AB167)*$E167,SUM($G167:AB167)-SUM($AK167:BE167),ROUND(SUM($G167:AB167)*$E167,2))))))</f>
        <v/>
      </c>
      <c r="BG167" s="167" t="str">
        <f>IF($C167="","",IF(AC$132="","",IF(AC$132="Faza inwest.",0,IF($C167=SUM($AK167:BF167),0,IF(SUM($G167:AC167)-SUM($AK167:BF167)&lt;=SUM($G167:AC167)*$E167,SUM($G167:AC167)-SUM($AK167:BF167),ROUND(SUM($G167:AC167)*$E167,2))))))</f>
        <v/>
      </c>
      <c r="BH167" s="167" t="str">
        <f>IF($C167="","",IF(AD$132="","",IF(AD$132="Faza inwest.",0,IF($C167=SUM($AK167:BG167),0,IF(SUM($G167:AD167)-SUM($AK167:BG167)&lt;=SUM($G167:AD167)*$E167,SUM($G167:AD167)-SUM($AK167:BG167),ROUND(SUM($G167:AD167)*$E167,2))))))</f>
        <v/>
      </c>
      <c r="BI167" s="167" t="str">
        <f>IF($C167="","",IF(AE$132="","",IF(AE$132="Faza inwest.",0,IF($C167=SUM($AK167:BH167),0,IF(SUM($G167:AE167)-SUM($AK167:BH167)&lt;=SUM($G167:AE167)*$E167,SUM($G167:AE167)-SUM($AK167:BH167),ROUND(SUM($G167:AE167)*$E167,2))))))</f>
        <v/>
      </c>
      <c r="BJ167" s="167" t="str">
        <f>IF($C167="","",IF(AF$132="","",IF(AF$132="Faza inwest.",0,IF($C167=SUM($AK167:BI167),0,IF(SUM($G167:AF167)-SUM($AK167:BI167)&lt;=SUM($G167:AF167)*$E167,SUM($G167:AF167)-SUM($AK167:BI167),ROUND(SUM($G167:AF167)*$E167,2))))))</f>
        <v/>
      </c>
      <c r="BK167" s="167" t="str">
        <f>IF($C167="","",IF(AG$132="","",IF(AG$132="Faza inwest.",0,IF($C167=SUM($AK167:BJ167),0,IF(SUM($G167:AG167)-SUM($AK167:BJ167)&lt;=SUM($G167:AG167)*$E167,SUM($G167:AG167)-SUM($AK167:BJ167),ROUND(SUM($G167:AG167)*$E167,2))))))</f>
        <v/>
      </c>
      <c r="BL167" s="167" t="str">
        <f>IF($C167="","",IF(AH$132="","",IF(AH$132="Faza inwest.",0,IF($C167=SUM($AK167:BK167),0,IF(SUM($G167:AH167)-SUM($AK167:BK167)&lt;=SUM($G167:AH167)*$E167,SUM($G167:AH167)-SUM($AK167:BK167),ROUND(SUM($G167:AH167)*$E167,2))))))</f>
        <v/>
      </c>
      <c r="BM167" s="167" t="str">
        <f>IF($C167="","",IF(AI$132="","",IF(AI$132="Faza inwest.",0,IF($C167=SUM($AK167:BL167),0,IF(SUM($G167:AI167)-SUM($AK167:BL167)&lt;=SUM($G167:AI167)*$E167,SUM($G167:AI167)-SUM($AK167:BL167),ROUND(SUM($G167:AI167)*$E167,2))))))</f>
        <v/>
      </c>
      <c r="BN167" s="167" t="str">
        <f>IF($C167="","",IF(AJ$132="","",IF(AJ$132="Faza inwest.",0,IF($C167=SUM($AK167:BM167),0,IF(SUM($G167:AJ167)-SUM($AK167:BM167)&lt;=SUM($G167:AJ167)*$E167,SUM($G167:AJ167)-SUM($AK167:BM167),ROUND(SUM($G167:AJ167)*$E167,2))))))</f>
        <v/>
      </c>
    </row>
    <row r="168" spans="1:66" s="62" customFormat="1">
      <c r="A168" s="84" t="str">
        <f t="shared" ref="A168" si="101">IF(A119="","",A119)</f>
        <v/>
      </c>
      <c r="B168" s="175" t="str">
        <f t="shared" si="79"/>
        <v/>
      </c>
      <c r="C168" s="176" t="str">
        <f t="shared" si="76"/>
        <v/>
      </c>
      <c r="D168" s="177" t="str">
        <f t="shared" ref="D168:E168" si="102">IF(D119="","",D119)</f>
        <v/>
      </c>
      <c r="E168" s="401" t="str">
        <f t="shared" si="102"/>
        <v/>
      </c>
      <c r="F168" s="178" t="s">
        <v>8</v>
      </c>
      <c r="G168" s="389" t="str">
        <f>IF(Dane!I145="","",Dane!I145)</f>
        <v/>
      </c>
      <c r="H168" s="389" t="str">
        <f>IF(Dane!J145="","",Dane!J145)</f>
        <v/>
      </c>
      <c r="I168" s="389" t="str">
        <f>IF(Dane!K145="","",Dane!K145)</f>
        <v/>
      </c>
      <c r="J168" s="389" t="str">
        <f>IF(Dane!L145="","",Dane!L145)</f>
        <v/>
      </c>
      <c r="K168" s="389" t="str">
        <f>IF(Dane!M145="","",Dane!M145)</f>
        <v/>
      </c>
      <c r="L168" s="389" t="str">
        <f>IF(Dane!N145="","",Dane!N145)</f>
        <v/>
      </c>
      <c r="M168" s="389" t="str">
        <f>IF(Dane!O145="","",Dane!O145)</f>
        <v/>
      </c>
      <c r="N168" s="389" t="str">
        <f>IF(Dane!P145="","",Dane!P145)</f>
        <v/>
      </c>
      <c r="O168" s="389" t="str">
        <f>IF(Dane!Q145="","",Dane!Q145)</f>
        <v/>
      </c>
      <c r="P168" s="389" t="str">
        <f>IF(Dane!R145="","",Dane!R145)</f>
        <v/>
      </c>
      <c r="Q168" s="389" t="str">
        <f>IF(Dane!S145="","",Dane!S145)</f>
        <v/>
      </c>
      <c r="R168" s="389" t="str">
        <f>IF(Dane!T145="","",Dane!T145)</f>
        <v/>
      </c>
      <c r="S168" s="389" t="str">
        <f>IF(Dane!U145="","",Dane!U145)</f>
        <v/>
      </c>
      <c r="T168" s="389" t="str">
        <f>IF(Dane!V145="","",Dane!V145)</f>
        <v/>
      </c>
      <c r="U168" s="389" t="str">
        <f>IF(Dane!W145="","",Dane!W145)</f>
        <v/>
      </c>
      <c r="V168" s="389" t="str">
        <f>IF(Dane!X145="","",Dane!X145)</f>
        <v/>
      </c>
      <c r="W168" s="389" t="str">
        <f>IF(Dane!Y145="","",Dane!Y145)</f>
        <v/>
      </c>
      <c r="X168" s="389" t="str">
        <f>IF(Dane!Z145="","",Dane!Z145)</f>
        <v/>
      </c>
      <c r="Y168" s="389" t="str">
        <f>IF(Dane!AA145="","",Dane!AA145)</f>
        <v/>
      </c>
      <c r="Z168" s="389" t="str">
        <f>IF(Dane!AB145="","",Dane!AB145)</f>
        <v/>
      </c>
      <c r="AA168" s="389" t="str">
        <f>IF(Dane!AC145="","",Dane!AC145)</f>
        <v/>
      </c>
      <c r="AB168" s="389" t="str">
        <f>IF(Dane!AD145="","",Dane!AD145)</f>
        <v/>
      </c>
      <c r="AC168" s="389" t="str">
        <f>IF(Dane!AE145="","",Dane!AE145)</f>
        <v/>
      </c>
      <c r="AD168" s="389" t="str">
        <f>IF(Dane!AF145="","",Dane!AF145)</f>
        <v/>
      </c>
      <c r="AE168" s="389" t="str">
        <f>IF(Dane!AG145="","",Dane!AG145)</f>
        <v/>
      </c>
      <c r="AF168" s="389" t="str">
        <f>IF(Dane!AH145="","",Dane!AH145)</f>
        <v/>
      </c>
      <c r="AG168" s="389" t="str">
        <f>IF(Dane!AI145="","",Dane!AI145)</f>
        <v/>
      </c>
      <c r="AH168" s="389" t="str">
        <f>IF(Dane!AJ145="","",Dane!AJ145)</f>
        <v/>
      </c>
      <c r="AI168" s="389" t="str">
        <f>IF(Dane!AK145="","",Dane!AK145)</f>
        <v/>
      </c>
      <c r="AJ168" s="389" t="str">
        <f>IF(Dane!AL145="","",Dane!AL145)</f>
        <v/>
      </c>
      <c r="AK168" s="167" t="str">
        <f>IF($C168="","",IF(H$83="","",IF(G$83="Faza inwest.",0,ROUND(SUM($G168:G168)*$E168,2))))</f>
        <v/>
      </c>
      <c r="AL168" s="167" t="str">
        <f>IF($C168="","",IF(H$132="","",IF(H$132="Faza inwest.",0,IF($C168=SUM($AK168:AK168),0,IF(SUM($G168:H168)-SUM($AK168:AK168)&lt;=SUM($G168:H168)*$E168,SUM($G168:H168)-SUM($AK168:AK168),ROUND(SUM($G168:H168)*$E168,2))))))</f>
        <v/>
      </c>
      <c r="AM168" s="167" t="str">
        <f>IF($C168="","",IF(I$132="","",IF(I$132="Faza inwest.",0,IF($C168=SUM($AK168:AL168),0,IF(SUM($G168:I168)-SUM($AK168:AL168)&lt;=SUM($G168:I168)*$E168,SUM($G168:I168)-SUM($AK168:AL168),ROUND(SUM($G168:I168)*$E168,2))))))</f>
        <v/>
      </c>
      <c r="AN168" s="167" t="str">
        <f>IF($C168="","",IF(J$132="","",IF(J$132="Faza inwest.",0,IF($C168=SUM($AK168:AM168),0,IF(SUM($G168:J168)-SUM($AK168:AM168)&lt;=SUM($G168:J168)*$E168,SUM($G168:J168)-SUM($AK168:AM168),ROUND(SUM($G168:J168)*$E168,2))))))</f>
        <v/>
      </c>
      <c r="AO168" s="167" t="str">
        <f>IF($C168="","",IF(K$132="","",IF(K$132="Faza inwest.",0,IF($C168=SUM($AK168:AN168),0,IF(SUM($G168:K168)-SUM($AK168:AN168)&lt;=SUM($G168:K168)*$E168,SUM($G168:K168)-SUM($AK168:AN168),ROUND(SUM($G168:K168)*$E168,2))))))</f>
        <v/>
      </c>
      <c r="AP168" s="167" t="str">
        <f>IF($C168="","",IF(L$132="","",IF(L$132="Faza inwest.",0,IF($C168=SUM($AK168:AO168),0,IF(SUM($G168:L168)-SUM($AK168:AO168)&lt;=SUM($G168:L168)*$E168,SUM($G168:L168)-SUM($AK168:AO168),ROUND(SUM($G168:L168)*$E168,2))))))</f>
        <v/>
      </c>
      <c r="AQ168" s="167" t="str">
        <f>IF($C168="","",IF(M$132="","",IF(M$132="Faza inwest.",0,IF($C168=SUM($AK168:AP168),0,IF(SUM($G168:M168)-SUM($AK168:AP168)&lt;=SUM($G168:M168)*$E168,SUM($G168:M168)-SUM($AK168:AP168),ROUND(SUM($G168:M168)*$E168,2))))))</f>
        <v/>
      </c>
      <c r="AR168" s="167" t="str">
        <f>IF($C168="","",IF(N$132="","",IF(N$132="Faza inwest.",0,IF($C168=SUM($AK168:AQ168),0,IF(SUM($G168:N168)-SUM($AK168:AQ168)&lt;=SUM($G168:N168)*$E168,SUM($G168:N168)-SUM($AK168:AQ168),ROUND(SUM($G168:N168)*$E168,2))))))</f>
        <v/>
      </c>
      <c r="AS168" s="167" t="str">
        <f>IF($C168="","",IF(O$132="","",IF(O$132="Faza inwest.",0,IF($C168=SUM($AK168:AR168),0,IF(SUM($G168:O168)-SUM($AK168:AR168)&lt;=SUM($G168:O168)*$E168,SUM($G168:O168)-SUM($AK168:AR168),ROUND(SUM($G168:O168)*$E168,2))))))</f>
        <v/>
      </c>
      <c r="AT168" s="167" t="str">
        <f>IF($C168="","",IF(P$132="","",IF(P$132="Faza inwest.",0,IF($C168=SUM($AK168:AS168),0,IF(SUM($G168:P168)-SUM($AK168:AS168)&lt;=SUM($G168:P168)*$E168,SUM($G168:P168)-SUM($AK168:AS168),ROUND(SUM($G168:P168)*$E168,2))))))</f>
        <v/>
      </c>
      <c r="AU168" s="167" t="str">
        <f>IF($C168="","",IF(Q$132="","",IF(Q$132="Faza inwest.",0,IF($C168=SUM($AK168:AT168),0,IF(SUM($G168:Q168)-SUM($AK168:AT168)&lt;=SUM($G168:Q168)*$E168,SUM($G168:Q168)-SUM($AK168:AT168),ROUND(SUM($G168:Q168)*$E168,2))))))</f>
        <v/>
      </c>
      <c r="AV168" s="167" t="str">
        <f>IF($C168="","",IF(R$132="","",IF(R$132="Faza inwest.",0,IF($C168=SUM($AK168:AU168),0,IF(SUM($G168:R168)-SUM($AK168:AU168)&lt;=SUM($G168:R168)*$E168,SUM($G168:R168)-SUM($AK168:AU168),ROUND(SUM($G168:R168)*$E168,2))))))</f>
        <v/>
      </c>
      <c r="AW168" s="167" t="str">
        <f>IF($C168="","",IF(S$132="","",IF(S$132="Faza inwest.",0,IF($C168=SUM($AK168:AV168),0,IF(SUM($G168:S168)-SUM($AK168:AV168)&lt;=SUM($G168:S168)*$E168,SUM($G168:S168)-SUM($AK168:AV168),ROUND(SUM($G168:S168)*$E168,2))))))</f>
        <v/>
      </c>
      <c r="AX168" s="167" t="str">
        <f>IF($C168="","",IF(T$132="","",IF(T$132="Faza inwest.",0,IF($C168=SUM($AK168:AW168),0,IF(SUM($G168:T168)-SUM($AK168:AW168)&lt;=SUM($G168:T168)*$E168,SUM($G168:T168)-SUM($AK168:AW168),ROUND(SUM($G168:T168)*$E168,2))))))</f>
        <v/>
      </c>
      <c r="AY168" s="167" t="str">
        <f>IF($C168="","",IF(U$132="","",IF(U$132="Faza inwest.",0,IF($C168=SUM($AK168:AX168),0,IF(SUM($G168:U168)-SUM($AK168:AX168)&lt;=SUM($G168:U168)*$E168,SUM($G168:U168)-SUM($AK168:AX168),ROUND(SUM($G168:U168)*$E168,2))))))</f>
        <v/>
      </c>
      <c r="AZ168" s="167" t="str">
        <f>IF($C168="","",IF(V$132="","",IF(V$132="Faza inwest.",0,IF($C168=SUM($AK168:AY168),0,IF(SUM($G168:V168)-SUM($AK168:AY168)&lt;=SUM($G168:V168)*$E168,SUM($G168:V168)-SUM($AK168:AY168),ROUND(SUM($G168:V168)*$E168,2))))))</f>
        <v/>
      </c>
      <c r="BA168" s="167" t="str">
        <f>IF($C168="","",IF(W$132="","",IF(W$132="Faza inwest.",0,IF($C168=SUM($AK168:AZ168),0,IF(SUM($G168:W168)-SUM($AK168:AZ168)&lt;=SUM($G168:W168)*$E168,SUM($G168:W168)-SUM($AK168:AZ168),ROUND(SUM($G168:W168)*$E168,2))))))</f>
        <v/>
      </c>
      <c r="BB168" s="167" t="str">
        <f>IF($C168="","",IF(X$132="","",IF(X$132="Faza inwest.",0,IF($C168=SUM($AK168:BA168),0,IF(SUM($G168:X168)-SUM($AK168:BA168)&lt;=SUM($G168:X168)*$E168,SUM($G168:X168)-SUM($AK168:BA168),ROUND(SUM($G168:X168)*$E168,2))))))</f>
        <v/>
      </c>
      <c r="BC168" s="167" t="str">
        <f>IF($C168="","",IF(Y$132="","",IF(Y$132="Faza inwest.",0,IF($C168=SUM($AK168:BB168),0,IF(SUM($G168:Y168)-SUM($AK168:BB168)&lt;=SUM($G168:Y168)*$E168,SUM($G168:Y168)-SUM($AK168:BB168),ROUND(SUM($G168:Y168)*$E168,2))))))</f>
        <v/>
      </c>
      <c r="BD168" s="167" t="str">
        <f>IF($C168="","",IF(Z$132="","",IF(Z$132="Faza inwest.",0,IF($C168=SUM($AK168:BC168),0,IF(SUM($G168:Z168)-SUM($AK168:BC168)&lt;=SUM($G168:Z168)*$E168,SUM($G168:Z168)-SUM($AK168:BC168),ROUND(SUM($G168:Z168)*$E168,2))))))</f>
        <v/>
      </c>
      <c r="BE168" s="167" t="str">
        <f>IF($C168="","",IF(AA$132="","",IF(AA$132="Faza inwest.",0,IF($C168=SUM($AK168:BD168),0,IF(SUM($G168:AA168)-SUM($AK168:BD168)&lt;=SUM($G168:AA168)*$E168,SUM($G168:AA168)-SUM($AK168:BD168),ROUND(SUM($G168:AA168)*$E168,2))))))</f>
        <v/>
      </c>
      <c r="BF168" s="167" t="str">
        <f>IF($C168="","",IF(AB$132="","",IF(AB$132="Faza inwest.",0,IF($C168=SUM($AK168:BE168),0,IF(SUM($G168:AB168)-SUM($AK168:BE168)&lt;=SUM($G168:AB168)*$E168,SUM($G168:AB168)-SUM($AK168:BE168),ROUND(SUM($G168:AB168)*$E168,2))))))</f>
        <v/>
      </c>
      <c r="BG168" s="167" t="str">
        <f>IF($C168="","",IF(AC$132="","",IF(AC$132="Faza inwest.",0,IF($C168=SUM($AK168:BF168),0,IF(SUM($G168:AC168)-SUM($AK168:BF168)&lt;=SUM($G168:AC168)*$E168,SUM($G168:AC168)-SUM($AK168:BF168),ROUND(SUM($G168:AC168)*$E168,2))))))</f>
        <v/>
      </c>
      <c r="BH168" s="167" t="str">
        <f>IF($C168="","",IF(AD$132="","",IF(AD$132="Faza inwest.",0,IF($C168=SUM($AK168:BG168),0,IF(SUM($G168:AD168)-SUM($AK168:BG168)&lt;=SUM($G168:AD168)*$E168,SUM($G168:AD168)-SUM($AK168:BG168),ROUND(SUM($G168:AD168)*$E168,2))))))</f>
        <v/>
      </c>
      <c r="BI168" s="167" t="str">
        <f>IF($C168="","",IF(AE$132="","",IF(AE$132="Faza inwest.",0,IF($C168=SUM($AK168:BH168),0,IF(SUM($G168:AE168)-SUM($AK168:BH168)&lt;=SUM($G168:AE168)*$E168,SUM($G168:AE168)-SUM($AK168:BH168),ROUND(SUM($G168:AE168)*$E168,2))))))</f>
        <v/>
      </c>
      <c r="BJ168" s="167" t="str">
        <f>IF($C168="","",IF(AF$132="","",IF(AF$132="Faza inwest.",0,IF($C168=SUM($AK168:BI168),0,IF(SUM($G168:AF168)-SUM($AK168:BI168)&lt;=SUM($G168:AF168)*$E168,SUM($G168:AF168)-SUM($AK168:BI168),ROUND(SUM($G168:AF168)*$E168,2))))))</f>
        <v/>
      </c>
      <c r="BK168" s="167" t="str">
        <f>IF($C168="","",IF(AG$132="","",IF(AG$132="Faza inwest.",0,IF($C168=SUM($AK168:BJ168),0,IF(SUM($G168:AG168)-SUM($AK168:BJ168)&lt;=SUM($G168:AG168)*$E168,SUM($G168:AG168)-SUM($AK168:BJ168),ROUND(SUM($G168:AG168)*$E168,2))))))</f>
        <v/>
      </c>
      <c r="BL168" s="167" t="str">
        <f>IF($C168="","",IF(AH$132="","",IF(AH$132="Faza inwest.",0,IF($C168=SUM($AK168:BK168),0,IF(SUM($G168:AH168)-SUM($AK168:BK168)&lt;=SUM($G168:AH168)*$E168,SUM($G168:AH168)-SUM($AK168:BK168),ROUND(SUM($G168:AH168)*$E168,2))))))</f>
        <v/>
      </c>
      <c r="BM168" s="167" t="str">
        <f>IF($C168="","",IF(AI$132="","",IF(AI$132="Faza inwest.",0,IF($C168=SUM($AK168:BL168),0,IF(SUM($G168:AI168)-SUM($AK168:BL168)&lt;=SUM($G168:AI168)*$E168,SUM($G168:AI168)-SUM($AK168:BL168),ROUND(SUM($G168:AI168)*$E168,2))))))</f>
        <v/>
      </c>
      <c r="BN168" s="167" t="str">
        <f>IF($C168="","",IF(AJ$132="","",IF(AJ$132="Faza inwest.",0,IF($C168=SUM($AK168:BM168),0,IF(SUM($G168:AJ168)-SUM($AK168:BM168)&lt;=SUM($G168:AJ168)*$E168,SUM($G168:AJ168)-SUM($AK168:BM168),ROUND(SUM($G168:AJ168)*$E168,2))))))</f>
        <v/>
      </c>
    </row>
    <row r="169" spans="1:66" s="62" customFormat="1">
      <c r="A169" s="84" t="str">
        <f t="shared" ref="A169" si="103">IF(A120="","",A120)</f>
        <v/>
      </c>
      <c r="B169" s="175" t="str">
        <f t="shared" si="79"/>
        <v/>
      </c>
      <c r="C169" s="176" t="str">
        <f t="shared" si="76"/>
        <v/>
      </c>
      <c r="D169" s="177" t="str">
        <f t="shared" ref="D169:E169" si="104">IF(D120="","",D120)</f>
        <v/>
      </c>
      <c r="E169" s="401" t="str">
        <f t="shared" si="104"/>
        <v/>
      </c>
      <c r="F169" s="178" t="s">
        <v>8</v>
      </c>
      <c r="G169" s="389" t="str">
        <f>IF(Dane!I146="","",Dane!I146)</f>
        <v/>
      </c>
      <c r="H169" s="389" t="str">
        <f>IF(Dane!J146="","",Dane!J146)</f>
        <v/>
      </c>
      <c r="I169" s="389" t="str">
        <f>IF(Dane!K146="","",Dane!K146)</f>
        <v/>
      </c>
      <c r="J169" s="389" t="str">
        <f>IF(Dane!L146="","",Dane!L146)</f>
        <v/>
      </c>
      <c r="K169" s="389" t="str">
        <f>IF(Dane!M146="","",Dane!M146)</f>
        <v/>
      </c>
      <c r="L169" s="389" t="str">
        <f>IF(Dane!N146="","",Dane!N146)</f>
        <v/>
      </c>
      <c r="M169" s="389" t="str">
        <f>IF(Dane!O146="","",Dane!O146)</f>
        <v/>
      </c>
      <c r="N169" s="389" t="str">
        <f>IF(Dane!P146="","",Dane!P146)</f>
        <v/>
      </c>
      <c r="O169" s="389" t="str">
        <f>IF(Dane!Q146="","",Dane!Q146)</f>
        <v/>
      </c>
      <c r="P169" s="389" t="str">
        <f>IF(Dane!R146="","",Dane!R146)</f>
        <v/>
      </c>
      <c r="Q169" s="389" t="str">
        <f>IF(Dane!S146="","",Dane!S146)</f>
        <v/>
      </c>
      <c r="R169" s="389" t="str">
        <f>IF(Dane!T146="","",Dane!T146)</f>
        <v/>
      </c>
      <c r="S169" s="389" t="str">
        <f>IF(Dane!U146="","",Dane!U146)</f>
        <v/>
      </c>
      <c r="T169" s="389" t="str">
        <f>IF(Dane!V146="","",Dane!V146)</f>
        <v/>
      </c>
      <c r="U169" s="389" t="str">
        <f>IF(Dane!W146="","",Dane!W146)</f>
        <v/>
      </c>
      <c r="V169" s="389" t="str">
        <f>IF(Dane!X146="","",Dane!X146)</f>
        <v/>
      </c>
      <c r="W169" s="389" t="str">
        <f>IF(Dane!Y146="","",Dane!Y146)</f>
        <v/>
      </c>
      <c r="X169" s="389" t="str">
        <f>IF(Dane!Z146="","",Dane!Z146)</f>
        <v/>
      </c>
      <c r="Y169" s="389" t="str">
        <f>IF(Dane!AA146="","",Dane!AA146)</f>
        <v/>
      </c>
      <c r="Z169" s="389" t="str">
        <f>IF(Dane!AB146="","",Dane!AB146)</f>
        <v/>
      </c>
      <c r="AA169" s="389" t="str">
        <f>IF(Dane!AC146="","",Dane!AC146)</f>
        <v/>
      </c>
      <c r="AB169" s="389" t="str">
        <f>IF(Dane!AD146="","",Dane!AD146)</f>
        <v/>
      </c>
      <c r="AC169" s="389" t="str">
        <f>IF(Dane!AE146="","",Dane!AE146)</f>
        <v/>
      </c>
      <c r="AD169" s="389" t="str">
        <f>IF(Dane!AF146="","",Dane!AF146)</f>
        <v/>
      </c>
      <c r="AE169" s="389" t="str">
        <f>IF(Dane!AG146="","",Dane!AG146)</f>
        <v/>
      </c>
      <c r="AF169" s="389" t="str">
        <f>IF(Dane!AH146="","",Dane!AH146)</f>
        <v/>
      </c>
      <c r="AG169" s="389" t="str">
        <f>IF(Dane!AI146="","",Dane!AI146)</f>
        <v/>
      </c>
      <c r="AH169" s="389" t="str">
        <f>IF(Dane!AJ146="","",Dane!AJ146)</f>
        <v/>
      </c>
      <c r="AI169" s="389" t="str">
        <f>IF(Dane!AK146="","",Dane!AK146)</f>
        <v/>
      </c>
      <c r="AJ169" s="389" t="str">
        <f>IF(Dane!AL146="","",Dane!AL146)</f>
        <v/>
      </c>
      <c r="AK169" s="167" t="str">
        <f>IF($C169="","",IF(H$83="","",IF(G$83="Faza inwest.",0,ROUND(SUM($G169:G169)*$E169,2))))</f>
        <v/>
      </c>
      <c r="AL169" s="167" t="str">
        <f>IF($C169="","",IF(H$132="","",IF(H$132="Faza inwest.",0,IF($C169=SUM($AK169:AK169),0,IF(SUM($G169:H169)-SUM($AK169:AK169)&lt;=SUM($G169:H169)*$E169,SUM($G169:H169)-SUM($AK169:AK169),ROUND(SUM($G169:H169)*$E169,2))))))</f>
        <v/>
      </c>
      <c r="AM169" s="167" t="str">
        <f>IF($C169="","",IF(I$132="","",IF(I$132="Faza inwest.",0,IF($C169=SUM($AK169:AL169),0,IF(SUM($G169:I169)-SUM($AK169:AL169)&lt;=SUM($G169:I169)*$E169,SUM($G169:I169)-SUM($AK169:AL169),ROUND(SUM($G169:I169)*$E169,2))))))</f>
        <v/>
      </c>
      <c r="AN169" s="167" t="str">
        <f>IF($C169="","",IF(J$132="","",IF(J$132="Faza inwest.",0,IF($C169=SUM($AK169:AM169),0,IF(SUM($G169:J169)-SUM($AK169:AM169)&lt;=SUM($G169:J169)*$E169,SUM($G169:J169)-SUM($AK169:AM169),ROUND(SUM($G169:J169)*$E169,2))))))</f>
        <v/>
      </c>
      <c r="AO169" s="167" t="str">
        <f>IF($C169="","",IF(K$132="","",IF(K$132="Faza inwest.",0,IF($C169=SUM($AK169:AN169),0,IF(SUM($G169:K169)-SUM($AK169:AN169)&lt;=SUM($G169:K169)*$E169,SUM($G169:K169)-SUM($AK169:AN169),ROUND(SUM($G169:K169)*$E169,2))))))</f>
        <v/>
      </c>
      <c r="AP169" s="167" t="str">
        <f>IF($C169="","",IF(L$132="","",IF(L$132="Faza inwest.",0,IF($C169=SUM($AK169:AO169),0,IF(SUM($G169:L169)-SUM($AK169:AO169)&lt;=SUM($G169:L169)*$E169,SUM($G169:L169)-SUM($AK169:AO169),ROUND(SUM($G169:L169)*$E169,2))))))</f>
        <v/>
      </c>
      <c r="AQ169" s="167" t="str">
        <f>IF($C169="","",IF(M$132="","",IF(M$132="Faza inwest.",0,IF($C169=SUM($AK169:AP169),0,IF(SUM($G169:M169)-SUM($AK169:AP169)&lt;=SUM($G169:M169)*$E169,SUM($G169:M169)-SUM($AK169:AP169),ROUND(SUM($G169:M169)*$E169,2))))))</f>
        <v/>
      </c>
      <c r="AR169" s="167" t="str">
        <f>IF($C169="","",IF(N$132="","",IF(N$132="Faza inwest.",0,IF($C169=SUM($AK169:AQ169),0,IF(SUM($G169:N169)-SUM($AK169:AQ169)&lt;=SUM($G169:N169)*$E169,SUM($G169:N169)-SUM($AK169:AQ169),ROUND(SUM($G169:N169)*$E169,2))))))</f>
        <v/>
      </c>
      <c r="AS169" s="167" t="str">
        <f>IF($C169="","",IF(O$132="","",IF(O$132="Faza inwest.",0,IF($C169=SUM($AK169:AR169),0,IF(SUM($G169:O169)-SUM($AK169:AR169)&lt;=SUM($G169:O169)*$E169,SUM($G169:O169)-SUM($AK169:AR169),ROUND(SUM($G169:O169)*$E169,2))))))</f>
        <v/>
      </c>
      <c r="AT169" s="167" t="str">
        <f>IF($C169="","",IF(P$132="","",IF(P$132="Faza inwest.",0,IF($C169=SUM($AK169:AS169),0,IF(SUM($G169:P169)-SUM($AK169:AS169)&lt;=SUM($G169:P169)*$E169,SUM($G169:P169)-SUM($AK169:AS169),ROUND(SUM($G169:P169)*$E169,2))))))</f>
        <v/>
      </c>
      <c r="AU169" s="167" t="str">
        <f>IF($C169="","",IF(Q$132="","",IF(Q$132="Faza inwest.",0,IF($C169=SUM($AK169:AT169),0,IF(SUM($G169:Q169)-SUM($AK169:AT169)&lt;=SUM($G169:Q169)*$E169,SUM($G169:Q169)-SUM($AK169:AT169),ROUND(SUM($G169:Q169)*$E169,2))))))</f>
        <v/>
      </c>
      <c r="AV169" s="167" t="str">
        <f>IF($C169="","",IF(R$132="","",IF(R$132="Faza inwest.",0,IF($C169=SUM($AK169:AU169),0,IF(SUM($G169:R169)-SUM($AK169:AU169)&lt;=SUM($G169:R169)*$E169,SUM($G169:R169)-SUM($AK169:AU169),ROUND(SUM($G169:R169)*$E169,2))))))</f>
        <v/>
      </c>
      <c r="AW169" s="167" t="str">
        <f>IF($C169="","",IF(S$132="","",IF(S$132="Faza inwest.",0,IF($C169=SUM($AK169:AV169),0,IF(SUM($G169:S169)-SUM($AK169:AV169)&lt;=SUM($G169:S169)*$E169,SUM($G169:S169)-SUM($AK169:AV169),ROUND(SUM($G169:S169)*$E169,2))))))</f>
        <v/>
      </c>
      <c r="AX169" s="167" t="str">
        <f>IF($C169="","",IF(T$132="","",IF(T$132="Faza inwest.",0,IF($C169=SUM($AK169:AW169),0,IF(SUM($G169:T169)-SUM($AK169:AW169)&lt;=SUM($G169:T169)*$E169,SUM($G169:T169)-SUM($AK169:AW169),ROUND(SUM($G169:T169)*$E169,2))))))</f>
        <v/>
      </c>
      <c r="AY169" s="167" t="str">
        <f>IF($C169="","",IF(U$132="","",IF(U$132="Faza inwest.",0,IF($C169=SUM($AK169:AX169),0,IF(SUM($G169:U169)-SUM($AK169:AX169)&lt;=SUM($G169:U169)*$E169,SUM($G169:U169)-SUM($AK169:AX169),ROUND(SUM($G169:U169)*$E169,2))))))</f>
        <v/>
      </c>
      <c r="AZ169" s="167" t="str">
        <f>IF($C169="","",IF(V$132="","",IF(V$132="Faza inwest.",0,IF($C169=SUM($AK169:AY169),0,IF(SUM($G169:V169)-SUM($AK169:AY169)&lt;=SUM($G169:V169)*$E169,SUM($G169:V169)-SUM($AK169:AY169),ROUND(SUM($G169:V169)*$E169,2))))))</f>
        <v/>
      </c>
      <c r="BA169" s="167" t="str">
        <f>IF($C169="","",IF(W$132="","",IF(W$132="Faza inwest.",0,IF($C169=SUM($AK169:AZ169),0,IF(SUM($G169:W169)-SUM($AK169:AZ169)&lt;=SUM($G169:W169)*$E169,SUM($G169:W169)-SUM($AK169:AZ169),ROUND(SUM($G169:W169)*$E169,2))))))</f>
        <v/>
      </c>
      <c r="BB169" s="167" t="str">
        <f>IF($C169="","",IF(X$132="","",IF(X$132="Faza inwest.",0,IF($C169=SUM($AK169:BA169),0,IF(SUM($G169:X169)-SUM($AK169:BA169)&lt;=SUM($G169:X169)*$E169,SUM($G169:X169)-SUM($AK169:BA169),ROUND(SUM($G169:X169)*$E169,2))))))</f>
        <v/>
      </c>
      <c r="BC169" s="167" t="str">
        <f>IF($C169="","",IF(Y$132="","",IF(Y$132="Faza inwest.",0,IF($C169=SUM($AK169:BB169),0,IF(SUM($G169:Y169)-SUM($AK169:BB169)&lt;=SUM($G169:Y169)*$E169,SUM($G169:Y169)-SUM($AK169:BB169),ROUND(SUM($G169:Y169)*$E169,2))))))</f>
        <v/>
      </c>
      <c r="BD169" s="167" t="str">
        <f>IF($C169="","",IF(Z$132="","",IF(Z$132="Faza inwest.",0,IF($C169=SUM($AK169:BC169),0,IF(SUM($G169:Z169)-SUM($AK169:BC169)&lt;=SUM($G169:Z169)*$E169,SUM($G169:Z169)-SUM($AK169:BC169),ROUND(SUM($G169:Z169)*$E169,2))))))</f>
        <v/>
      </c>
      <c r="BE169" s="167" t="str">
        <f>IF($C169="","",IF(AA$132="","",IF(AA$132="Faza inwest.",0,IF($C169=SUM($AK169:BD169),0,IF(SUM($G169:AA169)-SUM($AK169:BD169)&lt;=SUM($G169:AA169)*$E169,SUM($G169:AA169)-SUM($AK169:BD169),ROUND(SUM($G169:AA169)*$E169,2))))))</f>
        <v/>
      </c>
      <c r="BF169" s="167" t="str">
        <f>IF($C169="","",IF(AB$132="","",IF(AB$132="Faza inwest.",0,IF($C169=SUM($AK169:BE169),0,IF(SUM($G169:AB169)-SUM($AK169:BE169)&lt;=SUM($G169:AB169)*$E169,SUM($G169:AB169)-SUM($AK169:BE169),ROUND(SUM($G169:AB169)*$E169,2))))))</f>
        <v/>
      </c>
      <c r="BG169" s="167" t="str">
        <f>IF($C169="","",IF(AC$132="","",IF(AC$132="Faza inwest.",0,IF($C169=SUM($AK169:BF169),0,IF(SUM($G169:AC169)-SUM($AK169:BF169)&lt;=SUM($G169:AC169)*$E169,SUM($G169:AC169)-SUM($AK169:BF169),ROUND(SUM($G169:AC169)*$E169,2))))))</f>
        <v/>
      </c>
      <c r="BH169" s="167" t="str">
        <f>IF($C169="","",IF(AD$132="","",IF(AD$132="Faza inwest.",0,IF($C169=SUM($AK169:BG169),0,IF(SUM($G169:AD169)-SUM($AK169:BG169)&lt;=SUM($G169:AD169)*$E169,SUM($G169:AD169)-SUM($AK169:BG169),ROUND(SUM($G169:AD169)*$E169,2))))))</f>
        <v/>
      </c>
      <c r="BI169" s="167" t="str">
        <f>IF($C169="","",IF(AE$132="","",IF(AE$132="Faza inwest.",0,IF($C169=SUM($AK169:BH169),0,IF(SUM($G169:AE169)-SUM($AK169:BH169)&lt;=SUM($G169:AE169)*$E169,SUM($G169:AE169)-SUM($AK169:BH169),ROUND(SUM($G169:AE169)*$E169,2))))))</f>
        <v/>
      </c>
      <c r="BJ169" s="167" t="str">
        <f>IF($C169="","",IF(AF$132="","",IF(AF$132="Faza inwest.",0,IF($C169=SUM($AK169:BI169),0,IF(SUM($G169:AF169)-SUM($AK169:BI169)&lt;=SUM($G169:AF169)*$E169,SUM($G169:AF169)-SUM($AK169:BI169),ROUND(SUM($G169:AF169)*$E169,2))))))</f>
        <v/>
      </c>
      <c r="BK169" s="167" t="str">
        <f>IF($C169="","",IF(AG$132="","",IF(AG$132="Faza inwest.",0,IF($C169=SUM($AK169:BJ169),0,IF(SUM($G169:AG169)-SUM($AK169:BJ169)&lt;=SUM($G169:AG169)*$E169,SUM($G169:AG169)-SUM($AK169:BJ169),ROUND(SUM($G169:AG169)*$E169,2))))))</f>
        <v/>
      </c>
      <c r="BL169" s="167" t="str">
        <f>IF($C169="","",IF(AH$132="","",IF(AH$132="Faza inwest.",0,IF($C169=SUM($AK169:BK169),0,IF(SUM($G169:AH169)-SUM($AK169:BK169)&lt;=SUM($G169:AH169)*$E169,SUM($G169:AH169)-SUM($AK169:BK169),ROUND(SUM($G169:AH169)*$E169,2))))))</f>
        <v/>
      </c>
      <c r="BM169" s="167" t="str">
        <f>IF($C169="","",IF(AI$132="","",IF(AI$132="Faza inwest.",0,IF($C169=SUM($AK169:BL169),0,IF(SUM($G169:AI169)-SUM($AK169:BL169)&lt;=SUM($G169:AI169)*$E169,SUM($G169:AI169)-SUM($AK169:BL169),ROUND(SUM($G169:AI169)*$E169,2))))))</f>
        <v/>
      </c>
      <c r="BN169" s="167" t="str">
        <f>IF($C169="","",IF(AJ$132="","",IF(AJ$132="Faza inwest.",0,IF($C169=SUM($AK169:BM169),0,IF(SUM($G169:AJ169)-SUM($AK169:BM169)&lt;=SUM($G169:AJ169)*$E169,SUM($G169:AJ169)-SUM($AK169:BM169),ROUND(SUM($G169:AJ169)*$E169,2))))))</f>
        <v/>
      </c>
    </row>
    <row r="170" spans="1:66" s="62" customFormat="1">
      <c r="A170" s="84" t="str">
        <f t="shared" ref="A170" si="105">IF(A121="","",A121)</f>
        <v/>
      </c>
      <c r="B170" s="175" t="str">
        <f t="shared" si="79"/>
        <v/>
      </c>
      <c r="C170" s="176" t="str">
        <f t="shared" si="76"/>
        <v/>
      </c>
      <c r="D170" s="177" t="str">
        <f t="shared" ref="D170:E170" si="106">IF(D121="","",D121)</f>
        <v/>
      </c>
      <c r="E170" s="401" t="str">
        <f t="shared" si="106"/>
        <v/>
      </c>
      <c r="F170" s="178" t="s">
        <v>8</v>
      </c>
      <c r="G170" s="389" t="str">
        <f>IF(Dane!I147="","",Dane!I147)</f>
        <v/>
      </c>
      <c r="H170" s="389" t="str">
        <f>IF(Dane!J147="","",Dane!J147)</f>
        <v/>
      </c>
      <c r="I170" s="389" t="str">
        <f>IF(Dane!K147="","",Dane!K147)</f>
        <v/>
      </c>
      <c r="J170" s="389" t="str">
        <f>IF(Dane!L147="","",Dane!L147)</f>
        <v/>
      </c>
      <c r="K170" s="389" t="str">
        <f>IF(Dane!M147="","",Dane!M147)</f>
        <v/>
      </c>
      <c r="L170" s="389" t="str">
        <f>IF(Dane!N147="","",Dane!N147)</f>
        <v/>
      </c>
      <c r="M170" s="389" t="str">
        <f>IF(Dane!O147="","",Dane!O147)</f>
        <v/>
      </c>
      <c r="N170" s="389" t="str">
        <f>IF(Dane!P147="","",Dane!P147)</f>
        <v/>
      </c>
      <c r="O170" s="389" t="str">
        <f>IF(Dane!Q147="","",Dane!Q147)</f>
        <v/>
      </c>
      <c r="P170" s="389" t="str">
        <f>IF(Dane!R147="","",Dane!R147)</f>
        <v/>
      </c>
      <c r="Q170" s="389" t="str">
        <f>IF(Dane!S147="","",Dane!S147)</f>
        <v/>
      </c>
      <c r="R170" s="389" t="str">
        <f>IF(Dane!T147="","",Dane!T147)</f>
        <v/>
      </c>
      <c r="S170" s="389" t="str">
        <f>IF(Dane!U147="","",Dane!U147)</f>
        <v/>
      </c>
      <c r="T170" s="389" t="str">
        <f>IF(Dane!V147="","",Dane!V147)</f>
        <v/>
      </c>
      <c r="U170" s="389" t="str">
        <f>IF(Dane!W147="","",Dane!W147)</f>
        <v/>
      </c>
      <c r="V170" s="389" t="str">
        <f>IF(Dane!X147="","",Dane!X147)</f>
        <v/>
      </c>
      <c r="W170" s="389" t="str">
        <f>IF(Dane!Y147="","",Dane!Y147)</f>
        <v/>
      </c>
      <c r="X170" s="389" t="str">
        <f>IF(Dane!Z147="","",Dane!Z147)</f>
        <v/>
      </c>
      <c r="Y170" s="389" t="str">
        <f>IF(Dane!AA147="","",Dane!AA147)</f>
        <v/>
      </c>
      <c r="Z170" s="389" t="str">
        <f>IF(Dane!AB147="","",Dane!AB147)</f>
        <v/>
      </c>
      <c r="AA170" s="389" t="str">
        <f>IF(Dane!AC147="","",Dane!AC147)</f>
        <v/>
      </c>
      <c r="AB170" s="389" t="str">
        <f>IF(Dane!AD147="","",Dane!AD147)</f>
        <v/>
      </c>
      <c r="AC170" s="389" t="str">
        <f>IF(Dane!AE147="","",Dane!AE147)</f>
        <v/>
      </c>
      <c r="AD170" s="389" t="str">
        <f>IF(Dane!AF147="","",Dane!AF147)</f>
        <v/>
      </c>
      <c r="AE170" s="389" t="str">
        <f>IF(Dane!AG147="","",Dane!AG147)</f>
        <v/>
      </c>
      <c r="AF170" s="389" t="str">
        <f>IF(Dane!AH147="","",Dane!AH147)</f>
        <v/>
      </c>
      <c r="AG170" s="389" t="str">
        <f>IF(Dane!AI147="","",Dane!AI147)</f>
        <v/>
      </c>
      <c r="AH170" s="389" t="str">
        <f>IF(Dane!AJ147="","",Dane!AJ147)</f>
        <v/>
      </c>
      <c r="AI170" s="389" t="str">
        <f>IF(Dane!AK147="","",Dane!AK147)</f>
        <v/>
      </c>
      <c r="AJ170" s="389" t="str">
        <f>IF(Dane!AL147="","",Dane!AL147)</f>
        <v/>
      </c>
      <c r="AK170" s="167" t="str">
        <f>IF($C170="","",IF(H$83="","",IF(G$83="Faza inwest.",0,ROUND(SUM($G170:G170)*$E170,2))))</f>
        <v/>
      </c>
      <c r="AL170" s="167" t="str">
        <f>IF($C170="","",IF(H$132="","",IF(H$132="Faza inwest.",0,IF($C170=SUM($AK170:AK170),0,IF(SUM($G170:H170)-SUM($AK170:AK170)&lt;=SUM($G170:H170)*$E170,SUM($G170:H170)-SUM($AK170:AK170),ROUND(SUM($G170:H170)*$E170,2))))))</f>
        <v/>
      </c>
      <c r="AM170" s="167" t="str">
        <f>IF($C170="","",IF(I$132="","",IF(I$132="Faza inwest.",0,IF($C170=SUM($AK170:AL170),0,IF(SUM($G170:I170)-SUM($AK170:AL170)&lt;=SUM($G170:I170)*$E170,SUM($G170:I170)-SUM($AK170:AL170),ROUND(SUM($G170:I170)*$E170,2))))))</f>
        <v/>
      </c>
      <c r="AN170" s="167" t="str">
        <f>IF($C170="","",IF(J$132="","",IF(J$132="Faza inwest.",0,IF($C170=SUM($AK170:AM170),0,IF(SUM($G170:J170)-SUM($AK170:AM170)&lt;=SUM($G170:J170)*$E170,SUM($G170:J170)-SUM($AK170:AM170),ROUND(SUM($G170:J170)*$E170,2))))))</f>
        <v/>
      </c>
      <c r="AO170" s="167" t="str">
        <f>IF($C170="","",IF(K$132="","",IF(K$132="Faza inwest.",0,IF($C170=SUM($AK170:AN170),0,IF(SUM($G170:K170)-SUM($AK170:AN170)&lt;=SUM($G170:K170)*$E170,SUM($G170:K170)-SUM($AK170:AN170),ROUND(SUM($G170:K170)*$E170,2))))))</f>
        <v/>
      </c>
      <c r="AP170" s="167" t="str">
        <f>IF($C170="","",IF(L$132="","",IF(L$132="Faza inwest.",0,IF($C170=SUM($AK170:AO170),0,IF(SUM($G170:L170)-SUM($AK170:AO170)&lt;=SUM($G170:L170)*$E170,SUM($G170:L170)-SUM($AK170:AO170),ROUND(SUM($G170:L170)*$E170,2))))))</f>
        <v/>
      </c>
      <c r="AQ170" s="167" t="str">
        <f>IF($C170="","",IF(M$132="","",IF(M$132="Faza inwest.",0,IF($C170=SUM($AK170:AP170),0,IF(SUM($G170:M170)-SUM($AK170:AP170)&lt;=SUM($G170:M170)*$E170,SUM($G170:M170)-SUM($AK170:AP170),ROUND(SUM($G170:M170)*$E170,2))))))</f>
        <v/>
      </c>
      <c r="AR170" s="167" t="str">
        <f>IF($C170="","",IF(N$132="","",IF(N$132="Faza inwest.",0,IF($C170=SUM($AK170:AQ170),0,IF(SUM($G170:N170)-SUM($AK170:AQ170)&lt;=SUM($G170:N170)*$E170,SUM($G170:N170)-SUM($AK170:AQ170),ROUND(SUM($G170:N170)*$E170,2))))))</f>
        <v/>
      </c>
      <c r="AS170" s="167" t="str">
        <f>IF($C170="","",IF(O$132="","",IF(O$132="Faza inwest.",0,IF($C170=SUM($AK170:AR170),0,IF(SUM($G170:O170)-SUM($AK170:AR170)&lt;=SUM($G170:O170)*$E170,SUM($G170:O170)-SUM($AK170:AR170),ROUND(SUM($G170:O170)*$E170,2))))))</f>
        <v/>
      </c>
      <c r="AT170" s="167" t="str">
        <f>IF($C170="","",IF(P$132="","",IF(P$132="Faza inwest.",0,IF($C170=SUM($AK170:AS170),0,IF(SUM($G170:P170)-SUM($AK170:AS170)&lt;=SUM($G170:P170)*$E170,SUM($G170:P170)-SUM($AK170:AS170),ROUND(SUM($G170:P170)*$E170,2))))))</f>
        <v/>
      </c>
      <c r="AU170" s="167" t="str">
        <f>IF($C170="","",IF(Q$132="","",IF(Q$132="Faza inwest.",0,IF($C170=SUM($AK170:AT170),0,IF(SUM($G170:Q170)-SUM($AK170:AT170)&lt;=SUM($G170:Q170)*$E170,SUM($G170:Q170)-SUM($AK170:AT170),ROUND(SUM($G170:Q170)*$E170,2))))))</f>
        <v/>
      </c>
      <c r="AV170" s="167" t="str">
        <f>IF($C170="","",IF(R$132="","",IF(R$132="Faza inwest.",0,IF($C170=SUM($AK170:AU170),0,IF(SUM($G170:R170)-SUM($AK170:AU170)&lt;=SUM($G170:R170)*$E170,SUM($G170:R170)-SUM($AK170:AU170),ROUND(SUM($G170:R170)*$E170,2))))))</f>
        <v/>
      </c>
      <c r="AW170" s="167" t="str">
        <f>IF($C170="","",IF(S$132="","",IF(S$132="Faza inwest.",0,IF($C170=SUM($AK170:AV170),0,IF(SUM($G170:S170)-SUM($AK170:AV170)&lt;=SUM($G170:S170)*$E170,SUM($G170:S170)-SUM($AK170:AV170),ROUND(SUM($G170:S170)*$E170,2))))))</f>
        <v/>
      </c>
      <c r="AX170" s="167" t="str">
        <f>IF($C170="","",IF(T$132="","",IF(T$132="Faza inwest.",0,IF($C170=SUM($AK170:AW170),0,IF(SUM($G170:T170)-SUM($AK170:AW170)&lt;=SUM($G170:T170)*$E170,SUM($G170:T170)-SUM($AK170:AW170),ROUND(SUM($G170:T170)*$E170,2))))))</f>
        <v/>
      </c>
      <c r="AY170" s="167" t="str">
        <f>IF($C170="","",IF(U$132="","",IF(U$132="Faza inwest.",0,IF($C170=SUM($AK170:AX170),0,IF(SUM($G170:U170)-SUM($AK170:AX170)&lt;=SUM($G170:U170)*$E170,SUM($G170:U170)-SUM($AK170:AX170),ROUND(SUM($G170:U170)*$E170,2))))))</f>
        <v/>
      </c>
      <c r="AZ170" s="167" t="str">
        <f>IF($C170="","",IF(V$132="","",IF(V$132="Faza inwest.",0,IF($C170=SUM($AK170:AY170),0,IF(SUM($G170:V170)-SUM($AK170:AY170)&lt;=SUM($G170:V170)*$E170,SUM($G170:V170)-SUM($AK170:AY170),ROUND(SUM($G170:V170)*$E170,2))))))</f>
        <v/>
      </c>
      <c r="BA170" s="167" t="str">
        <f>IF($C170="","",IF(W$132="","",IF(W$132="Faza inwest.",0,IF($C170=SUM($AK170:AZ170),0,IF(SUM($G170:W170)-SUM($AK170:AZ170)&lt;=SUM($G170:W170)*$E170,SUM($G170:W170)-SUM($AK170:AZ170),ROUND(SUM($G170:W170)*$E170,2))))))</f>
        <v/>
      </c>
      <c r="BB170" s="167" t="str">
        <f>IF($C170="","",IF(X$132="","",IF(X$132="Faza inwest.",0,IF($C170=SUM($AK170:BA170),0,IF(SUM($G170:X170)-SUM($AK170:BA170)&lt;=SUM($G170:X170)*$E170,SUM($G170:X170)-SUM($AK170:BA170),ROUND(SUM($G170:X170)*$E170,2))))))</f>
        <v/>
      </c>
      <c r="BC170" s="167" t="str">
        <f>IF($C170="","",IF(Y$132="","",IF(Y$132="Faza inwest.",0,IF($C170=SUM($AK170:BB170),0,IF(SUM($G170:Y170)-SUM($AK170:BB170)&lt;=SUM($G170:Y170)*$E170,SUM($G170:Y170)-SUM($AK170:BB170),ROUND(SUM($G170:Y170)*$E170,2))))))</f>
        <v/>
      </c>
      <c r="BD170" s="167" t="str">
        <f>IF($C170="","",IF(Z$132="","",IF(Z$132="Faza inwest.",0,IF($C170=SUM($AK170:BC170),0,IF(SUM($G170:Z170)-SUM($AK170:BC170)&lt;=SUM($G170:Z170)*$E170,SUM($G170:Z170)-SUM($AK170:BC170),ROUND(SUM($G170:Z170)*$E170,2))))))</f>
        <v/>
      </c>
      <c r="BE170" s="167" t="str">
        <f>IF($C170="","",IF(AA$132="","",IF(AA$132="Faza inwest.",0,IF($C170=SUM($AK170:BD170),0,IF(SUM($G170:AA170)-SUM($AK170:BD170)&lt;=SUM($G170:AA170)*$E170,SUM($G170:AA170)-SUM($AK170:BD170),ROUND(SUM($G170:AA170)*$E170,2))))))</f>
        <v/>
      </c>
      <c r="BF170" s="167" t="str">
        <f>IF($C170="","",IF(AB$132="","",IF(AB$132="Faza inwest.",0,IF($C170=SUM($AK170:BE170),0,IF(SUM($G170:AB170)-SUM($AK170:BE170)&lt;=SUM($G170:AB170)*$E170,SUM($G170:AB170)-SUM($AK170:BE170),ROUND(SUM($G170:AB170)*$E170,2))))))</f>
        <v/>
      </c>
      <c r="BG170" s="167" t="str">
        <f>IF($C170="","",IF(AC$132="","",IF(AC$132="Faza inwest.",0,IF($C170=SUM($AK170:BF170),0,IF(SUM($G170:AC170)-SUM($AK170:BF170)&lt;=SUM($G170:AC170)*$E170,SUM($G170:AC170)-SUM($AK170:BF170),ROUND(SUM($G170:AC170)*$E170,2))))))</f>
        <v/>
      </c>
      <c r="BH170" s="167" t="str">
        <f>IF($C170="","",IF(AD$132="","",IF(AD$132="Faza inwest.",0,IF($C170=SUM($AK170:BG170),0,IF(SUM($G170:AD170)-SUM($AK170:BG170)&lt;=SUM($G170:AD170)*$E170,SUM($G170:AD170)-SUM($AK170:BG170),ROUND(SUM($G170:AD170)*$E170,2))))))</f>
        <v/>
      </c>
      <c r="BI170" s="167" t="str">
        <f>IF($C170="","",IF(AE$132="","",IF(AE$132="Faza inwest.",0,IF($C170=SUM($AK170:BH170),0,IF(SUM($G170:AE170)-SUM($AK170:BH170)&lt;=SUM($G170:AE170)*$E170,SUM($G170:AE170)-SUM($AK170:BH170),ROUND(SUM($G170:AE170)*$E170,2))))))</f>
        <v/>
      </c>
      <c r="BJ170" s="167" t="str">
        <f>IF($C170="","",IF(AF$132="","",IF(AF$132="Faza inwest.",0,IF($C170=SUM($AK170:BI170),0,IF(SUM($G170:AF170)-SUM($AK170:BI170)&lt;=SUM($G170:AF170)*$E170,SUM($G170:AF170)-SUM($AK170:BI170),ROUND(SUM($G170:AF170)*$E170,2))))))</f>
        <v/>
      </c>
      <c r="BK170" s="167" t="str">
        <f>IF($C170="","",IF(AG$132="","",IF(AG$132="Faza inwest.",0,IF($C170=SUM($AK170:BJ170),0,IF(SUM($G170:AG170)-SUM($AK170:BJ170)&lt;=SUM($G170:AG170)*$E170,SUM($G170:AG170)-SUM($AK170:BJ170),ROUND(SUM($G170:AG170)*$E170,2))))))</f>
        <v/>
      </c>
      <c r="BL170" s="167" t="str">
        <f>IF($C170="","",IF(AH$132="","",IF(AH$132="Faza inwest.",0,IF($C170=SUM($AK170:BK170),0,IF(SUM($G170:AH170)-SUM($AK170:BK170)&lt;=SUM($G170:AH170)*$E170,SUM($G170:AH170)-SUM($AK170:BK170),ROUND(SUM($G170:AH170)*$E170,2))))))</f>
        <v/>
      </c>
      <c r="BM170" s="167" t="str">
        <f>IF($C170="","",IF(AI$132="","",IF(AI$132="Faza inwest.",0,IF($C170=SUM($AK170:BL170),0,IF(SUM($G170:AI170)-SUM($AK170:BL170)&lt;=SUM($G170:AI170)*$E170,SUM($G170:AI170)-SUM($AK170:BL170),ROUND(SUM($G170:AI170)*$E170,2))))))</f>
        <v/>
      </c>
      <c r="BN170" s="167" t="str">
        <f>IF($C170="","",IF(AJ$132="","",IF(AJ$132="Faza inwest.",0,IF($C170=SUM($AK170:BM170),0,IF(SUM($G170:AJ170)-SUM($AK170:BM170)&lt;=SUM($G170:AJ170)*$E170,SUM($G170:AJ170)-SUM($AK170:BM170),ROUND(SUM($G170:AJ170)*$E170,2))))))</f>
        <v/>
      </c>
    </row>
    <row r="171" spans="1:66" s="62" customFormat="1">
      <c r="A171" s="84" t="str">
        <f t="shared" ref="A171" si="107">IF(A122="","",A122)</f>
        <v/>
      </c>
      <c r="B171" s="175" t="str">
        <f t="shared" si="79"/>
        <v/>
      </c>
      <c r="C171" s="176" t="str">
        <f t="shared" si="76"/>
        <v/>
      </c>
      <c r="D171" s="177" t="str">
        <f t="shared" ref="D171:E171" si="108">IF(D122="","",D122)</f>
        <v/>
      </c>
      <c r="E171" s="401" t="str">
        <f t="shared" si="108"/>
        <v/>
      </c>
      <c r="F171" s="178" t="s">
        <v>8</v>
      </c>
      <c r="G171" s="389" t="str">
        <f>IF(Dane!I148="","",Dane!I148)</f>
        <v/>
      </c>
      <c r="H171" s="389" t="str">
        <f>IF(Dane!J148="","",Dane!J148)</f>
        <v/>
      </c>
      <c r="I171" s="389" t="str">
        <f>IF(Dane!K148="","",Dane!K148)</f>
        <v/>
      </c>
      <c r="J171" s="389" t="str">
        <f>IF(Dane!L148="","",Dane!L148)</f>
        <v/>
      </c>
      <c r="K171" s="389" t="str">
        <f>IF(Dane!M148="","",Dane!M148)</f>
        <v/>
      </c>
      <c r="L171" s="389" t="str">
        <f>IF(Dane!N148="","",Dane!N148)</f>
        <v/>
      </c>
      <c r="M171" s="389" t="str">
        <f>IF(Dane!O148="","",Dane!O148)</f>
        <v/>
      </c>
      <c r="N171" s="389" t="str">
        <f>IF(Dane!P148="","",Dane!P148)</f>
        <v/>
      </c>
      <c r="O171" s="389" t="str">
        <f>IF(Dane!Q148="","",Dane!Q148)</f>
        <v/>
      </c>
      <c r="P171" s="389" t="str">
        <f>IF(Dane!R148="","",Dane!R148)</f>
        <v/>
      </c>
      <c r="Q171" s="389" t="str">
        <f>IF(Dane!S148="","",Dane!S148)</f>
        <v/>
      </c>
      <c r="R171" s="389" t="str">
        <f>IF(Dane!T148="","",Dane!T148)</f>
        <v/>
      </c>
      <c r="S171" s="389" t="str">
        <f>IF(Dane!U148="","",Dane!U148)</f>
        <v/>
      </c>
      <c r="T171" s="389" t="str">
        <f>IF(Dane!V148="","",Dane!V148)</f>
        <v/>
      </c>
      <c r="U171" s="389" t="str">
        <f>IF(Dane!W148="","",Dane!W148)</f>
        <v/>
      </c>
      <c r="V171" s="389" t="str">
        <f>IF(Dane!X148="","",Dane!X148)</f>
        <v/>
      </c>
      <c r="W171" s="389" t="str">
        <f>IF(Dane!Y148="","",Dane!Y148)</f>
        <v/>
      </c>
      <c r="X171" s="389" t="str">
        <f>IF(Dane!Z148="","",Dane!Z148)</f>
        <v/>
      </c>
      <c r="Y171" s="389" t="str">
        <f>IF(Dane!AA148="","",Dane!AA148)</f>
        <v/>
      </c>
      <c r="Z171" s="389" t="str">
        <f>IF(Dane!AB148="","",Dane!AB148)</f>
        <v/>
      </c>
      <c r="AA171" s="389" t="str">
        <f>IF(Dane!AC148="","",Dane!AC148)</f>
        <v/>
      </c>
      <c r="AB171" s="389" t="str">
        <f>IF(Dane!AD148="","",Dane!AD148)</f>
        <v/>
      </c>
      <c r="AC171" s="389" t="str">
        <f>IF(Dane!AE148="","",Dane!AE148)</f>
        <v/>
      </c>
      <c r="AD171" s="389" t="str">
        <f>IF(Dane!AF148="","",Dane!AF148)</f>
        <v/>
      </c>
      <c r="AE171" s="389" t="str">
        <f>IF(Dane!AG148="","",Dane!AG148)</f>
        <v/>
      </c>
      <c r="AF171" s="389" t="str">
        <f>IF(Dane!AH148="","",Dane!AH148)</f>
        <v/>
      </c>
      <c r="AG171" s="389" t="str">
        <f>IF(Dane!AI148="","",Dane!AI148)</f>
        <v/>
      </c>
      <c r="AH171" s="389" t="str">
        <f>IF(Dane!AJ148="","",Dane!AJ148)</f>
        <v/>
      </c>
      <c r="AI171" s="389" t="str">
        <f>IF(Dane!AK148="","",Dane!AK148)</f>
        <v/>
      </c>
      <c r="AJ171" s="389" t="str">
        <f>IF(Dane!AL148="","",Dane!AL148)</f>
        <v/>
      </c>
      <c r="AK171" s="167" t="str">
        <f>IF($C171="","",IF(H$83="","",IF(G$83="Faza inwest.",0,ROUND(SUM($G171:G171)*$E171,2))))</f>
        <v/>
      </c>
      <c r="AL171" s="167" t="str">
        <f>IF($C171="","",IF(H$132="","",IF(H$132="Faza inwest.",0,IF($C171=SUM($AK171:AK171),0,IF(SUM($G171:H171)-SUM($AK171:AK171)&lt;=SUM($G171:H171)*$E171,SUM($G171:H171)-SUM($AK171:AK171),ROUND(SUM($G171:H171)*$E171,2))))))</f>
        <v/>
      </c>
      <c r="AM171" s="167" t="str">
        <f>IF($C171="","",IF(I$132="","",IF(I$132="Faza inwest.",0,IF($C171=SUM($AK171:AL171),0,IF(SUM($G171:I171)-SUM($AK171:AL171)&lt;=SUM($G171:I171)*$E171,SUM($G171:I171)-SUM($AK171:AL171),ROUND(SUM($G171:I171)*$E171,2))))))</f>
        <v/>
      </c>
      <c r="AN171" s="167" t="str">
        <f>IF($C171="","",IF(J$132="","",IF(J$132="Faza inwest.",0,IF($C171=SUM($AK171:AM171),0,IF(SUM($G171:J171)-SUM($AK171:AM171)&lt;=SUM($G171:J171)*$E171,SUM($G171:J171)-SUM($AK171:AM171),ROUND(SUM($G171:J171)*$E171,2))))))</f>
        <v/>
      </c>
      <c r="AO171" s="167" t="str">
        <f>IF($C171="","",IF(K$132="","",IF(K$132="Faza inwest.",0,IF($C171=SUM($AK171:AN171),0,IF(SUM($G171:K171)-SUM($AK171:AN171)&lt;=SUM($G171:K171)*$E171,SUM($G171:K171)-SUM($AK171:AN171),ROUND(SUM($G171:K171)*$E171,2))))))</f>
        <v/>
      </c>
      <c r="AP171" s="167" t="str">
        <f>IF($C171="","",IF(L$132="","",IF(L$132="Faza inwest.",0,IF($C171=SUM($AK171:AO171),0,IF(SUM($G171:L171)-SUM($AK171:AO171)&lt;=SUM($G171:L171)*$E171,SUM($G171:L171)-SUM($AK171:AO171),ROUND(SUM($G171:L171)*$E171,2))))))</f>
        <v/>
      </c>
      <c r="AQ171" s="167" t="str">
        <f>IF($C171="","",IF(M$132="","",IF(M$132="Faza inwest.",0,IF($C171=SUM($AK171:AP171),0,IF(SUM($G171:M171)-SUM($AK171:AP171)&lt;=SUM($G171:M171)*$E171,SUM($G171:M171)-SUM($AK171:AP171),ROUND(SUM($G171:M171)*$E171,2))))))</f>
        <v/>
      </c>
      <c r="AR171" s="167" t="str">
        <f>IF($C171="","",IF(N$132="","",IF(N$132="Faza inwest.",0,IF($C171=SUM($AK171:AQ171),0,IF(SUM($G171:N171)-SUM($AK171:AQ171)&lt;=SUM($G171:N171)*$E171,SUM($G171:N171)-SUM($AK171:AQ171),ROUND(SUM($G171:N171)*$E171,2))))))</f>
        <v/>
      </c>
      <c r="AS171" s="167" t="str">
        <f>IF($C171="","",IF(O$132="","",IF(O$132="Faza inwest.",0,IF($C171=SUM($AK171:AR171),0,IF(SUM($G171:O171)-SUM($AK171:AR171)&lt;=SUM($G171:O171)*$E171,SUM($G171:O171)-SUM($AK171:AR171),ROUND(SUM($G171:O171)*$E171,2))))))</f>
        <v/>
      </c>
      <c r="AT171" s="167" t="str">
        <f>IF($C171="","",IF(P$132="","",IF(P$132="Faza inwest.",0,IF($C171=SUM($AK171:AS171),0,IF(SUM($G171:P171)-SUM($AK171:AS171)&lt;=SUM($G171:P171)*$E171,SUM($G171:P171)-SUM($AK171:AS171),ROUND(SUM($G171:P171)*$E171,2))))))</f>
        <v/>
      </c>
      <c r="AU171" s="167" t="str">
        <f>IF($C171="","",IF(Q$132="","",IF(Q$132="Faza inwest.",0,IF($C171=SUM($AK171:AT171),0,IF(SUM($G171:Q171)-SUM($AK171:AT171)&lt;=SUM($G171:Q171)*$E171,SUM($G171:Q171)-SUM($AK171:AT171),ROUND(SUM($G171:Q171)*$E171,2))))))</f>
        <v/>
      </c>
      <c r="AV171" s="167" t="str">
        <f>IF($C171="","",IF(R$132="","",IF(R$132="Faza inwest.",0,IF($C171=SUM($AK171:AU171),0,IF(SUM($G171:R171)-SUM($AK171:AU171)&lt;=SUM($G171:R171)*$E171,SUM($G171:R171)-SUM($AK171:AU171),ROUND(SUM($G171:R171)*$E171,2))))))</f>
        <v/>
      </c>
      <c r="AW171" s="167" t="str">
        <f>IF($C171="","",IF(S$132="","",IF(S$132="Faza inwest.",0,IF($C171=SUM($AK171:AV171),0,IF(SUM($G171:S171)-SUM($AK171:AV171)&lt;=SUM($G171:S171)*$E171,SUM($G171:S171)-SUM($AK171:AV171),ROUND(SUM($G171:S171)*$E171,2))))))</f>
        <v/>
      </c>
      <c r="AX171" s="167" t="str">
        <f>IF($C171="","",IF(T$132="","",IF(T$132="Faza inwest.",0,IF($C171=SUM($AK171:AW171),0,IF(SUM($G171:T171)-SUM($AK171:AW171)&lt;=SUM($G171:T171)*$E171,SUM($G171:T171)-SUM($AK171:AW171),ROUND(SUM($G171:T171)*$E171,2))))))</f>
        <v/>
      </c>
      <c r="AY171" s="167" t="str">
        <f>IF($C171="","",IF(U$132="","",IF(U$132="Faza inwest.",0,IF($C171=SUM($AK171:AX171),0,IF(SUM($G171:U171)-SUM($AK171:AX171)&lt;=SUM($G171:U171)*$E171,SUM($G171:U171)-SUM($AK171:AX171),ROUND(SUM($G171:U171)*$E171,2))))))</f>
        <v/>
      </c>
      <c r="AZ171" s="167" t="str">
        <f>IF($C171="","",IF(V$132="","",IF(V$132="Faza inwest.",0,IF($C171=SUM($AK171:AY171),0,IF(SUM($G171:V171)-SUM($AK171:AY171)&lt;=SUM($G171:V171)*$E171,SUM($G171:V171)-SUM($AK171:AY171),ROUND(SUM($G171:V171)*$E171,2))))))</f>
        <v/>
      </c>
      <c r="BA171" s="167" t="str">
        <f>IF($C171="","",IF(W$132="","",IF(W$132="Faza inwest.",0,IF($C171=SUM($AK171:AZ171),0,IF(SUM($G171:W171)-SUM($AK171:AZ171)&lt;=SUM($G171:W171)*$E171,SUM($G171:W171)-SUM($AK171:AZ171),ROUND(SUM($G171:W171)*$E171,2))))))</f>
        <v/>
      </c>
      <c r="BB171" s="167" t="str">
        <f>IF($C171="","",IF(X$132="","",IF(X$132="Faza inwest.",0,IF($C171=SUM($AK171:BA171),0,IF(SUM($G171:X171)-SUM($AK171:BA171)&lt;=SUM($G171:X171)*$E171,SUM($G171:X171)-SUM($AK171:BA171),ROUND(SUM($G171:X171)*$E171,2))))))</f>
        <v/>
      </c>
      <c r="BC171" s="167" t="str">
        <f>IF($C171="","",IF(Y$132="","",IF(Y$132="Faza inwest.",0,IF($C171=SUM($AK171:BB171),0,IF(SUM($G171:Y171)-SUM($AK171:BB171)&lt;=SUM($G171:Y171)*$E171,SUM($G171:Y171)-SUM($AK171:BB171),ROUND(SUM($G171:Y171)*$E171,2))))))</f>
        <v/>
      </c>
      <c r="BD171" s="167" t="str">
        <f>IF($C171="","",IF(Z$132="","",IF(Z$132="Faza inwest.",0,IF($C171=SUM($AK171:BC171),0,IF(SUM($G171:Z171)-SUM($AK171:BC171)&lt;=SUM($G171:Z171)*$E171,SUM($G171:Z171)-SUM($AK171:BC171),ROUND(SUM($G171:Z171)*$E171,2))))))</f>
        <v/>
      </c>
      <c r="BE171" s="167" t="str">
        <f>IF($C171="","",IF(AA$132="","",IF(AA$132="Faza inwest.",0,IF($C171=SUM($AK171:BD171),0,IF(SUM($G171:AA171)-SUM($AK171:BD171)&lt;=SUM($G171:AA171)*$E171,SUM($G171:AA171)-SUM($AK171:BD171),ROUND(SUM($G171:AA171)*$E171,2))))))</f>
        <v/>
      </c>
      <c r="BF171" s="167" t="str">
        <f>IF($C171="","",IF(AB$132="","",IF(AB$132="Faza inwest.",0,IF($C171=SUM($AK171:BE171),0,IF(SUM($G171:AB171)-SUM($AK171:BE171)&lt;=SUM($G171:AB171)*$E171,SUM($G171:AB171)-SUM($AK171:BE171),ROUND(SUM($G171:AB171)*$E171,2))))))</f>
        <v/>
      </c>
      <c r="BG171" s="167" t="str">
        <f>IF($C171="","",IF(AC$132="","",IF(AC$132="Faza inwest.",0,IF($C171=SUM($AK171:BF171),0,IF(SUM($G171:AC171)-SUM($AK171:BF171)&lt;=SUM($G171:AC171)*$E171,SUM($G171:AC171)-SUM($AK171:BF171),ROUND(SUM($G171:AC171)*$E171,2))))))</f>
        <v/>
      </c>
      <c r="BH171" s="167" t="str">
        <f>IF($C171="","",IF(AD$132="","",IF(AD$132="Faza inwest.",0,IF($C171=SUM($AK171:BG171),0,IF(SUM($G171:AD171)-SUM($AK171:BG171)&lt;=SUM($G171:AD171)*$E171,SUM($G171:AD171)-SUM($AK171:BG171),ROUND(SUM($G171:AD171)*$E171,2))))))</f>
        <v/>
      </c>
      <c r="BI171" s="167" t="str">
        <f>IF($C171="","",IF(AE$132="","",IF(AE$132="Faza inwest.",0,IF($C171=SUM($AK171:BH171),0,IF(SUM($G171:AE171)-SUM($AK171:BH171)&lt;=SUM($G171:AE171)*$E171,SUM($G171:AE171)-SUM($AK171:BH171),ROUND(SUM($G171:AE171)*$E171,2))))))</f>
        <v/>
      </c>
      <c r="BJ171" s="167" t="str">
        <f>IF($C171="","",IF(AF$132="","",IF(AF$132="Faza inwest.",0,IF($C171=SUM($AK171:BI171),0,IF(SUM($G171:AF171)-SUM($AK171:BI171)&lt;=SUM($G171:AF171)*$E171,SUM($G171:AF171)-SUM($AK171:BI171),ROUND(SUM($G171:AF171)*$E171,2))))))</f>
        <v/>
      </c>
      <c r="BK171" s="167" t="str">
        <f>IF($C171="","",IF(AG$132="","",IF(AG$132="Faza inwest.",0,IF($C171=SUM($AK171:BJ171),0,IF(SUM($G171:AG171)-SUM($AK171:BJ171)&lt;=SUM($G171:AG171)*$E171,SUM($G171:AG171)-SUM($AK171:BJ171),ROUND(SUM($G171:AG171)*$E171,2))))))</f>
        <v/>
      </c>
      <c r="BL171" s="167" t="str">
        <f>IF($C171="","",IF(AH$132="","",IF(AH$132="Faza inwest.",0,IF($C171=SUM($AK171:BK171),0,IF(SUM($G171:AH171)-SUM($AK171:BK171)&lt;=SUM($G171:AH171)*$E171,SUM($G171:AH171)-SUM($AK171:BK171),ROUND(SUM($G171:AH171)*$E171,2))))))</f>
        <v/>
      </c>
      <c r="BM171" s="167" t="str">
        <f>IF($C171="","",IF(AI$132="","",IF(AI$132="Faza inwest.",0,IF($C171=SUM($AK171:BL171),0,IF(SUM($G171:AI171)-SUM($AK171:BL171)&lt;=SUM($G171:AI171)*$E171,SUM($G171:AI171)-SUM($AK171:BL171),ROUND(SUM($G171:AI171)*$E171,2))))))</f>
        <v/>
      </c>
      <c r="BN171" s="167" t="str">
        <f>IF($C171="","",IF(AJ$132="","",IF(AJ$132="Faza inwest.",0,IF($C171=SUM($AK171:BM171),0,IF(SUM($G171:AJ171)-SUM($AK171:BM171)&lt;=SUM($G171:AJ171)*$E171,SUM($G171:AJ171)-SUM($AK171:BM171),ROUND(SUM($G171:AJ171)*$E171,2))))))</f>
        <v/>
      </c>
    </row>
    <row r="172" spans="1:66" s="62" customFormat="1">
      <c r="A172" s="84" t="str">
        <f t="shared" ref="A172" si="109">IF(A123="","",A123)</f>
        <v/>
      </c>
      <c r="B172" s="175" t="str">
        <f t="shared" si="79"/>
        <v/>
      </c>
      <c r="C172" s="176" t="str">
        <f t="shared" si="76"/>
        <v/>
      </c>
      <c r="D172" s="177" t="str">
        <f t="shared" ref="D172:E172" si="110">IF(D123="","",D123)</f>
        <v/>
      </c>
      <c r="E172" s="401" t="str">
        <f t="shared" si="110"/>
        <v/>
      </c>
      <c r="F172" s="178" t="s">
        <v>8</v>
      </c>
      <c r="G172" s="389" t="str">
        <f>IF(Dane!I149="","",Dane!I149)</f>
        <v/>
      </c>
      <c r="H172" s="389" t="str">
        <f>IF(Dane!J149="","",Dane!J149)</f>
        <v/>
      </c>
      <c r="I172" s="389" t="str">
        <f>IF(Dane!K149="","",Dane!K149)</f>
        <v/>
      </c>
      <c r="J172" s="389" t="str">
        <f>IF(Dane!L149="","",Dane!L149)</f>
        <v/>
      </c>
      <c r="K172" s="389" t="str">
        <f>IF(Dane!M149="","",Dane!M149)</f>
        <v/>
      </c>
      <c r="L172" s="389" t="str">
        <f>IF(Dane!N149="","",Dane!N149)</f>
        <v/>
      </c>
      <c r="M172" s="389" t="str">
        <f>IF(Dane!O149="","",Dane!O149)</f>
        <v/>
      </c>
      <c r="N172" s="389" t="str">
        <f>IF(Dane!P149="","",Dane!P149)</f>
        <v/>
      </c>
      <c r="O172" s="389" t="str">
        <f>IF(Dane!Q149="","",Dane!Q149)</f>
        <v/>
      </c>
      <c r="P172" s="389" t="str">
        <f>IF(Dane!R149="","",Dane!R149)</f>
        <v/>
      </c>
      <c r="Q172" s="389" t="str">
        <f>IF(Dane!S149="","",Dane!S149)</f>
        <v/>
      </c>
      <c r="R172" s="389" t="str">
        <f>IF(Dane!T149="","",Dane!T149)</f>
        <v/>
      </c>
      <c r="S172" s="389" t="str">
        <f>IF(Dane!U149="","",Dane!U149)</f>
        <v/>
      </c>
      <c r="T172" s="389" t="str">
        <f>IF(Dane!V149="","",Dane!V149)</f>
        <v/>
      </c>
      <c r="U172" s="389" t="str">
        <f>IF(Dane!W149="","",Dane!W149)</f>
        <v/>
      </c>
      <c r="V172" s="389" t="str">
        <f>IF(Dane!X149="","",Dane!X149)</f>
        <v/>
      </c>
      <c r="W172" s="389" t="str">
        <f>IF(Dane!Y149="","",Dane!Y149)</f>
        <v/>
      </c>
      <c r="X172" s="389" t="str">
        <f>IF(Dane!Z149="","",Dane!Z149)</f>
        <v/>
      </c>
      <c r="Y172" s="389" t="str">
        <f>IF(Dane!AA149="","",Dane!AA149)</f>
        <v/>
      </c>
      <c r="Z172" s="389" t="str">
        <f>IF(Dane!AB149="","",Dane!AB149)</f>
        <v/>
      </c>
      <c r="AA172" s="389" t="str">
        <f>IF(Dane!AC149="","",Dane!AC149)</f>
        <v/>
      </c>
      <c r="AB172" s="389" t="str">
        <f>IF(Dane!AD149="","",Dane!AD149)</f>
        <v/>
      </c>
      <c r="AC172" s="389" t="str">
        <f>IF(Dane!AE149="","",Dane!AE149)</f>
        <v/>
      </c>
      <c r="AD172" s="389" t="str">
        <f>IF(Dane!AF149="","",Dane!AF149)</f>
        <v/>
      </c>
      <c r="AE172" s="389" t="str">
        <f>IF(Dane!AG149="","",Dane!AG149)</f>
        <v/>
      </c>
      <c r="AF172" s="389" t="str">
        <f>IF(Dane!AH149="","",Dane!AH149)</f>
        <v/>
      </c>
      <c r="AG172" s="389" t="str">
        <f>IF(Dane!AI149="","",Dane!AI149)</f>
        <v/>
      </c>
      <c r="AH172" s="389" t="str">
        <f>IF(Dane!AJ149="","",Dane!AJ149)</f>
        <v/>
      </c>
      <c r="AI172" s="389" t="str">
        <f>IF(Dane!AK149="","",Dane!AK149)</f>
        <v/>
      </c>
      <c r="AJ172" s="389" t="str">
        <f>IF(Dane!AL149="","",Dane!AL149)</f>
        <v/>
      </c>
      <c r="AK172" s="167" t="str">
        <f>IF($C172="","",IF(H$83="","",IF(G$83="Faza inwest.",0,ROUND(SUM($G172:G172)*$E172,2))))</f>
        <v/>
      </c>
      <c r="AL172" s="167" t="str">
        <f>IF($C172="","",IF(H$132="","",IF(H$132="Faza inwest.",0,IF($C172=SUM($AK172:AK172),0,IF(SUM($G172:H172)-SUM($AK172:AK172)&lt;=SUM($G172:H172)*$E172,SUM($G172:H172)-SUM($AK172:AK172),ROUND(SUM($G172:H172)*$E172,2))))))</f>
        <v/>
      </c>
      <c r="AM172" s="167" t="str">
        <f>IF($C172="","",IF(I$132="","",IF(I$132="Faza inwest.",0,IF($C172=SUM($AK172:AL172),0,IF(SUM($G172:I172)-SUM($AK172:AL172)&lt;=SUM($G172:I172)*$E172,SUM($G172:I172)-SUM($AK172:AL172),ROUND(SUM($G172:I172)*$E172,2))))))</f>
        <v/>
      </c>
      <c r="AN172" s="167" t="str">
        <f>IF($C172="","",IF(J$132="","",IF(J$132="Faza inwest.",0,IF($C172=SUM($AK172:AM172),0,IF(SUM($G172:J172)-SUM($AK172:AM172)&lt;=SUM($G172:J172)*$E172,SUM($G172:J172)-SUM($AK172:AM172),ROUND(SUM($G172:J172)*$E172,2))))))</f>
        <v/>
      </c>
      <c r="AO172" s="167" t="str">
        <f>IF($C172="","",IF(K$132="","",IF(K$132="Faza inwest.",0,IF($C172=SUM($AK172:AN172),0,IF(SUM($G172:K172)-SUM($AK172:AN172)&lt;=SUM($G172:K172)*$E172,SUM($G172:K172)-SUM($AK172:AN172),ROUND(SUM($G172:K172)*$E172,2))))))</f>
        <v/>
      </c>
      <c r="AP172" s="167" t="str">
        <f>IF($C172="","",IF(L$132="","",IF(L$132="Faza inwest.",0,IF($C172=SUM($AK172:AO172),0,IF(SUM($G172:L172)-SUM($AK172:AO172)&lt;=SUM($G172:L172)*$E172,SUM($G172:L172)-SUM($AK172:AO172),ROUND(SUM($G172:L172)*$E172,2))))))</f>
        <v/>
      </c>
      <c r="AQ172" s="167" t="str">
        <f>IF($C172="","",IF(M$132="","",IF(M$132="Faza inwest.",0,IF($C172=SUM($AK172:AP172),0,IF(SUM($G172:M172)-SUM($AK172:AP172)&lt;=SUM($G172:M172)*$E172,SUM($G172:M172)-SUM($AK172:AP172),ROUND(SUM($G172:M172)*$E172,2))))))</f>
        <v/>
      </c>
      <c r="AR172" s="167" t="str">
        <f>IF($C172="","",IF(N$132="","",IF(N$132="Faza inwest.",0,IF($C172=SUM($AK172:AQ172),0,IF(SUM($G172:N172)-SUM($AK172:AQ172)&lt;=SUM($G172:N172)*$E172,SUM($G172:N172)-SUM($AK172:AQ172),ROUND(SUM($G172:N172)*$E172,2))))))</f>
        <v/>
      </c>
      <c r="AS172" s="167" t="str">
        <f>IF($C172="","",IF(O$132="","",IF(O$132="Faza inwest.",0,IF($C172=SUM($AK172:AR172),0,IF(SUM($G172:O172)-SUM($AK172:AR172)&lt;=SUM($G172:O172)*$E172,SUM($G172:O172)-SUM($AK172:AR172),ROUND(SUM($G172:O172)*$E172,2))))))</f>
        <v/>
      </c>
      <c r="AT172" s="167" t="str">
        <f>IF($C172="","",IF(P$132="","",IF(P$132="Faza inwest.",0,IF($C172=SUM($AK172:AS172),0,IF(SUM($G172:P172)-SUM($AK172:AS172)&lt;=SUM($G172:P172)*$E172,SUM($G172:P172)-SUM($AK172:AS172),ROUND(SUM($G172:P172)*$E172,2))))))</f>
        <v/>
      </c>
      <c r="AU172" s="167" t="str">
        <f>IF($C172="","",IF(Q$132="","",IF(Q$132="Faza inwest.",0,IF($C172=SUM($AK172:AT172),0,IF(SUM($G172:Q172)-SUM($AK172:AT172)&lt;=SUM($G172:Q172)*$E172,SUM($G172:Q172)-SUM($AK172:AT172),ROUND(SUM($G172:Q172)*$E172,2))))))</f>
        <v/>
      </c>
      <c r="AV172" s="167" t="str">
        <f>IF($C172="","",IF(R$132="","",IF(R$132="Faza inwest.",0,IF($C172=SUM($AK172:AU172),0,IF(SUM($G172:R172)-SUM($AK172:AU172)&lt;=SUM($G172:R172)*$E172,SUM($G172:R172)-SUM($AK172:AU172),ROUND(SUM($G172:R172)*$E172,2))))))</f>
        <v/>
      </c>
      <c r="AW172" s="167" t="str">
        <f>IF($C172="","",IF(S$132="","",IF(S$132="Faza inwest.",0,IF($C172=SUM($AK172:AV172),0,IF(SUM($G172:S172)-SUM($AK172:AV172)&lt;=SUM($G172:S172)*$E172,SUM($G172:S172)-SUM($AK172:AV172),ROUND(SUM($G172:S172)*$E172,2))))))</f>
        <v/>
      </c>
      <c r="AX172" s="167" t="str">
        <f>IF($C172="","",IF(T$132="","",IF(T$132="Faza inwest.",0,IF($C172=SUM($AK172:AW172),0,IF(SUM($G172:T172)-SUM($AK172:AW172)&lt;=SUM($G172:T172)*$E172,SUM($G172:T172)-SUM($AK172:AW172),ROUND(SUM($G172:T172)*$E172,2))))))</f>
        <v/>
      </c>
      <c r="AY172" s="167" t="str">
        <f>IF($C172="","",IF(U$132="","",IF(U$132="Faza inwest.",0,IF($C172=SUM($AK172:AX172),0,IF(SUM($G172:U172)-SUM($AK172:AX172)&lt;=SUM($G172:U172)*$E172,SUM($G172:U172)-SUM($AK172:AX172),ROUND(SUM($G172:U172)*$E172,2))))))</f>
        <v/>
      </c>
      <c r="AZ172" s="167" t="str">
        <f>IF($C172="","",IF(V$132="","",IF(V$132="Faza inwest.",0,IF($C172=SUM($AK172:AY172),0,IF(SUM($G172:V172)-SUM($AK172:AY172)&lt;=SUM($G172:V172)*$E172,SUM($G172:V172)-SUM($AK172:AY172),ROUND(SUM($G172:V172)*$E172,2))))))</f>
        <v/>
      </c>
      <c r="BA172" s="167" t="str">
        <f>IF($C172="","",IF(W$132="","",IF(W$132="Faza inwest.",0,IF($C172=SUM($AK172:AZ172),0,IF(SUM($G172:W172)-SUM($AK172:AZ172)&lt;=SUM($G172:W172)*$E172,SUM($G172:W172)-SUM($AK172:AZ172),ROUND(SUM($G172:W172)*$E172,2))))))</f>
        <v/>
      </c>
      <c r="BB172" s="167" t="str">
        <f>IF($C172="","",IF(X$132="","",IF(X$132="Faza inwest.",0,IF($C172=SUM($AK172:BA172),0,IF(SUM($G172:X172)-SUM($AK172:BA172)&lt;=SUM($G172:X172)*$E172,SUM($G172:X172)-SUM($AK172:BA172),ROUND(SUM($G172:X172)*$E172,2))))))</f>
        <v/>
      </c>
      <c r="BC172" s="167" t="str">
        <f>IF($C172="","",IF(Y$132="","",IF(Y$132="Faza inwest.",0,IF($C172=SUM($AK172:BB172),0,IF(SUM($G172:Y172)-SUM($AK172:BB172)&lt;=SUM($G172:Y172)*$E172,SUM($G172:Y172)-SUM($AK172:BB172),ROUND(SUM($G172:Y172)*$E172,2))))))</f>
        <v/>
      </c>
      <c r="BD172" s="167" t="str">
        <f>IF($C172="","",IF(Z$132="","",IF(Z$132="Faza inwest.",0,IF($C172=SUM($AK172:BC172),0,IF(SUM($G172:Z172)-SUM($AK172:BC172)&lt;=SUM($G172:Z172)*$E172,SUM($G172:Z172)-SUM($AK172:BC172),ROUND(SUM($G172:Z172)*$E172,2))))))</f>
        <v/>
      </c>
      <c r="BE172" s="167" t="str">
        <f>IF($C172="","",IF(AA$132="","",IF(AA$132="Faza inwest.",0,IF($C172=SUM($AK172:BD172),0,IF(SUM($G172:AA172)-SUM($AK172:BD172)&lt;=SUM($G172:AA172)*$E172,SUM($G172:AA172)-SUM($AK172:BD172),ROUND(SUM($G172:AA172)*$E172,2))))))</f>
        <v/>
      </c>
      <c r="BF172" s="167" t="str">
        <f>IF($C172="","",IF(AB$132="","",IF(AB$132="Faza inwest.",0,IF($C172=SUM($AK172:BE172),0,IF(SUM($G172:AB172)-SUM($AK172:BE172)&lt;=SUM($G172:AB172)*$E172,SUM($G172:AB172)-SUM($AK172:BE172),ROUND(SUM($G172:AB172)*$E172,2))))))</f>
        <v/>
      </c>
      <c r="BG172" s="167" t="str">
        <f>IF($C172="","",IF(AC$132="","",IF(AC$132="Faza inwest.",0,IF($C172=SUM($AK172:BF172),0,IF(SUM($G172:AC172)-SUM($AK172:BF172)&lt;=SUM($G172:AC172)*$E172,SUM($G172:AC172)-SUM($AK172:BF172),ROUND(SUM($G172:AC172)*$E172,2))))))</f>
        <v/>
      </c>
      <c r="BH172" s="167" t="str">
        <f>IF($C172="","",IF(AD$132="","",IF(AD$132="Faza inwest.",0,IF($C172=SUM($AK172:BG172),0,IF(SUM($G172:AD172)-SUM($AK172:BG172)&lt;=SUM($G172:AD172)*$E172,SUM($G172:AD172)-SUM($AK172:BG172),ROUND(SUM($G172:AD172)*$E172,2))))))</f>
        <v/>
      </c>
      <c r="BI172" s="167" t="str">
        <f>IF($C172="","",IF(AE$132="","",IF(AE$132="Faza inwest.",0,IF($C172=SUM($AK172:BH172),0,IF(SUM($G172:AE172)-SUM($AK172:BH172)&lt;=SUM($G172:AE172)*$E172,SUM($G172:AE172)-SUM($AK172:BH172),ROUND(SUM($G172:AE172)*$E172,2))))))</f>
        <v/>
      </c>
      <c r="BJ172" s="167" t="str">
        <f>IF($C172="","",IF(AF$132="","",IF(AF$132="Faza inwest.",0,IF($C172=SUM($AK172:BI172),0,IF(SUM($G172:AF172)-SUM($AK172:BI172)&lt;=SUM($G172:AF172)*$E172,SUM($G172:AF172)-SUM($AK172:BI172),ROUND(SUM($G172:AF172)*$E172,2))))))</f>
        <v/>
      </c>
      <c r="BK172" s="167" t="str">
        <f>IF($C172="","",IF(AG$132="","",IF(AG$132="Faza inwest.",0,IF($C172=SUM($AK172:BJ172),0,IF(SUM($G172:AG172)-SUM($AK172:BJ172)&lt;=SUM($G172:AG172)*$E172,SUM($G172:AG172)-SUM($AK172:BJ172),ROUND(SUM($G172:AG172)*$E172,2))))))</f>
        <v/>
      </c>
      <c r="BL172" s="167" t="str">
        <f>IF($C172="","",IF(AH$132="","",IF(AH$132="Faza inwest.",0,IF($C172=SUM($AK172:BK172),0,IF(SUM($G172:AH172)-SUM($AK172:BK172)&lt;=SUM($G172:AH172)*$E172,SUM($G172:AH172)-SUM($AK172:BK172),ROUND(SUM($G172:AH172)*$E172,2))))))</f>
        <v/>
      </c>
      <c r="BM172" s="167" t="str">
        <f>IF($C172="","",IF(AI$132="","",IF(AI$132="Faza inwest.",0,IF($C172=SUM($AK172:BL172),0,IF(SUM($G172:AI172)-SUM($AK172:BL172)&lt;=SUM($G172:AI172)*$E172,SUM($G172:AI172)-SUM($AK172:BL172),ROUND(SUM($G172:AI172)*$E172,2))))))</f>
        <v/>
      </c>
      <c r="BN172" s="167" t="str">
        <f>IF($C172="","",IF(AJ$132="","",IF(AJ$132="Faza inwest.",0,IF($C172=SUM($AK172:BM172),0,IF(SUM($G172:AJ172)-SUM($AK172:BM172)&lt;=SUM($G172:AJ172)*$E172,SUM($G172:AJ172)-SUM($AK172:BM172),ROUND(SUM($G172:AJ172)*$E172,2))))))</f>
        <v/>
      </c>
    </row>
    <row r="173" spans="1:66" s="62" customFormat="1">
      <c r="A173" s="84" t="str">
        <f t="shared" ref="A173" si="111">IF(A124="","",A124)</f>
        <v/>
      </c>
      <c r="B173" s="175" t="str">
        <f t="shared" si="79"/>
        <v/>
      </c>
      <c r="C173" s="176" t="str">
        <f t="shared" si="76"/>
        <v/>
      </c>
      <c r="D173" s="177" t="str">
        <f t="shared" ref="D173:E173" si="112">IF(D124="","",D124)</f>
        <v/>
      </c>
      <c r="E173" s="401" t="str">
        <f t="shared" si="112"/>
        <v/>
      </c>
      <c r="F173" s="178" t="s">
        <v>8</v>
      </c>
      <c r="G173" s="389" t="str">
        <f>IF(Dane!I150="","",Dane!I150)</f>
        <v/>
      </c>
      <c r="H173" s="389" t="str">
        <f>IF(Dane!J150="","",Dane!J150)</f>
        <v/>
      </c>
      <c r="I173" s="389" t="str">
        <f>IF(Dane!K150="","",Dane!K150)</f>
        <v/>
      </c>
      <c r="J173" s="389" t="str">
        <f>IF(Dane!L150="","",Dane!L150)</f>
        <v/>
      </c>
      <c r="K173" s="389" t="str">
        <f>IF(Dane!M150="","",Dane!M150)</f>
        <v/>
      </c>
      <c r="L173" s="389" t="str">
        <f>IF(Dane!N150="","",Dane!N150)</f>
        <v/>
      </c>
      <c r="M173" s="389" t="str">
        <f>IF(Dane!O150="","",Dane!O150)</f>
        <v/>
      </c>
      <c r="N173" s="389" t="str">
        <f>IF(Dane!P150="","",Dane!P150)</f>
        <v/>
      </c>
      <c r="O173" s="389" t="str">
        <f>IF(Dane!Q150="","",Dane!Q150)</f>
        <v/>
      </c>
      <c r="P173" s="389" t="str">
        <f>IF(Dane!R150="","",Dane!R150)</f>
        <v/>
      </c>
      <c r="Q173" s="389" t="str">
        <f>IF(Dane!S150="","",Dane!S150)</f>
        <v/>
      </c>
      <c r="R173" s="389" t="str">
        <f>IF(Dane!T150="","",Dane!T150)</f>
        <v/>
      </c>
      <c r="S173" s="389" t="str">
        <f>IF(Dane!U150="","",Dane!U150)</f>
        <v/>
      </c>
      <c r="T173" s="389" t="str">
        <f>IF(Dane!V150="","",Dane!V150)</f>
        <v/>
      </c>
      <c r="U173" s="389" t="str">
        <f>IF(Dane!W150="","",Dane!W150)</f>
        <v/>
      </c>
      <c r="V173" s="389" t="str">
        <f>IF(Dane!X150="","",Dane!X150)</f>
        <v/>
      </c>
      <c r="W173" s="389" t="str">
        <f>IF(Dane!Y150="","",Dane!Y150)</f>
        <v/>
      </c>
      <c r="X173" s="389" t="str">
        <f>IF(Dane!Z150="","",Dane!Z150)</f>
        <v/>
      </c>
      <c r="Y173" s="389" t="str">
        <f>IF(Dane!AA150="","",Dane!AA150)</f>
        <v/>
      </c>
      <c r="Z173" s="389" t="str">
        <f>IF(Dane!AB150="","",Dane!AB150)</f>
        <v/>
      </c>
      <c r="AA173" s="389" t="str">
        <f>IF(Dane!AC150="","",Dane!AC150)</f>
        <v/>
      </c>
      <c r="AB173" s="389" t="str">
        <f>IF(Dane!AD150="","",Dane!AD150)</f>
        <v/>
      </c>
      <c r="AC173" s="389" t="str">
        <f>IF(Dane!AE150="","",Dane!AE150)</f>
        <v/>
      </c>
      <c r="AD173" s="389" t="str">
        <f>IF(Dane!AF150="","",Dane!AF150)</f>
        <v/>
      </c>
      <c r="AE173" s="389" t="str">
        <f>IF(Dane!AG150="","",Dane!AG150)</f>
        <v/>
      </c>
      <c r="AF173" s="389" t="str">
        <f>IF(Dane!AH150="","",Dane!AH150)</f>
        <v/>
      </c>
      <c r="AG173" s="389" t="str">
        <f>IF(Dane!AI150="","",Dane!AI150)</f>
        <v/>
      </c>
      <c r="AH173" s="389" t="str">
        <f>IF(Dane!AJ150="","",Dane!AJ150)</f>
        <v/>
      </c>
      <c r="AI173" s="389" t="str">
        <f>IF(Dane!AK150="","",Dane!AK150)</f>
        <v/>
      </c>
      <c r="AJ173" s="389" t="str">
        <f>IF(Dane!AL150="","",Dane!AL150)</f>
        <v/>
      </c>
      <c r="AK173" s="167" t="str">
        <f>IF($C173="","",IF(H$83="","",IF(G$83="Faza inwest.",0,ROUND(SUM($G173:G173)*$E173,2))))</f>
        <v/>
      </c>
      <c r="AL173" s="167" t="str">
        <f>IF($C173="","",IF(H$132="","",IF(H$132="Faza inwest.",0,IF($C173=SUM($AK173:AK173),0,IF(SUM($G173:H173)-SUM($AK173:AK173)&lt;=SUM($G173:H173)*$E173,SUM($G173:H173)-SUM($AK173:AK173),ROUND(SUM($G173:H173)*$E173,2))))))</f>
        <v/>
      </c>
      <c r="AM173" s="167" t="str">
        <f>IF($C173="","",IF(I$132="","",IF(I$132="Faza inwest.",0,IF($C173=SUM($AK173:AL173),0,IF(SUM($G173:I173)-SUM($AK173:AL173)&lt;=SUM($G173:I173)*$E173,SUM($G173:I173)-SUM($AK173:AL173),ROUND(SUM($G173:I173)*$E173,2))))))</f>
        <v/>
      </c>
      <c r="AN173" s="167" t="str">
        <f>IF($C173="","",IF(J$132="","",IF(J$132="Faza inwest.",0,IF($C173=SUM($AK173:AM173),0,IF(SUM($G173:J173)-SUM($AK173:AM173)&lt;=SUM($G173:J173)*$E173,SUM($G173:J173)-SUM($AK173:AM173),ROUND(SUM($G173:J173)*$E173,2))))))</f>
        <v/>
      </c>
      <c r="AO173" s="167" t="str">
        <f>IF($C173="","",IF(K$132="","",IF(K$132="Faza inwest.",0,IF($C173=SUM($AK173:AN173),0,IF(SUM($G173:K173)-SUM($AK173:AN173)&lt;=SUM($G173:K173)*$E173,SUM($G173:K173)-SUM($AK173:AN173),ROUND(SUM($G173:K173)*$E173,2))))))</f>
        <v/>
      </c>
      <c r="AP173" s="167" t="str">
        <f>IF($C173="","",IF(L$132="","",IF(L$132="Faza inwest.",0,IF($C173=SUM($AK173:AO173),0,IF(SUM($G173:L173)-SUM($AK173:AO173)&lt;=SUM($G173:L173)*$E173,SUM($G173:L173)-SUM($AK173:AO173),ROUND(SUM($G173:L173)*$E173,2))))))</f>
        <v/>
      </c>
      <c r="AQ173" s="167" t="str">
        <f>IF($C173="","",IF(M$132="","",IF(M$132="Faza inwest.",0,IF($C173=SUM($AK173:AP173),0,IF(SUM($G173:M173)-SUM($AK173:AP173)&lt;=SUM($G173:M173)*$E173,SUM($G173:M173)-SUM($AK173:AP173),ROUND(SUM($G173:M173)*$E173,2))))))</f>
        <v/>
      </c>
      <c r="AR173" s="167" t="str">
        <f>IF($C173="","",IF(N$132="","",IF(N$132="Faza inwest.",0,IF($C173=SUM($AK173:AQ173),0,IF(SUM($G173:N173)-SUM($AK173:AQ173)&lt;=SUM($G173:N173)*$E173,SUM($G173:N173)-SUM($AK173:AQ173),ROUND(SUM($G173:N173)*$E173,2))))))</f>
        <v/>
      </c>
      <c r="AS173" s="167" t="str">
        <f>IF($C173="","",IF(O$132="","",IF(O$132="Faza inwest.",0,IF($C173=SUM($AK173:AR173),0,IF(SUM($G173:O173)-SUM($AK173:AR173)&lt;=SUM($G173:O173)*$E173,SUM($G173:O173)-SUM($AK173:AR173),ROUND(SUM($G173:O173)*$E173,2))))))</f>
        <v/>
      </c>
      <c r="AT173" s="167" t="str">
        <f>IF($C173="","",IF(P$132="","",IF(P$132="Faza inwest.",0,IF($C173=SUM($AK173:AS173),0,IF(SUM($G173:P173)-SUM($AK173:AS173)&lt;=SUM($G173:P173)*$E173,SUM($G173:P173)-SUM($AK173:AS173),ROUND(SUM($G173:P173)*$E173,2))))))</f>
        <v/>
      </c>
      <c r="AU173" s="167" t="str">
        <f>IF($C173="","",IF(Q$132="","",IF(Q$132="Faza inwest.",0,IF($C173=SUM($AK173:AT173),0,IF(SUM($G173:Q173)-SUM($AK173:AT173)&lt;=SUM($G173:Q173)*$E173,SUM($G173:Q173)-SUM($AK173:AT173),ROUND(SUM($G173:Q173)*$E173,2))))))</f>
        <v/>
      </c>
      <c r="AV173" s="167" t="str">
        <f>IF($C173="","",IF(R$132="","",IF(R$132="Faza inwest.",0,IF($C173=SUM($AK173:AU173),0,IF(SUM($G173:R173)-SUM($AK173:AU173)&lt;=SUM($G173:R173)*$E173,SUM($G173:R173)-SUM($AK173:AU173),ROUND(SUM($G173:R173)*$E173,2))))))</f>
        <v/>
      </c>
      <c r="AW173" s="167" t="str">
        <f>IF($C173="","",IF(S$132="","",IF(S$132="Faza inwest.",0,IF($C173=SUM($AK173:AV173),0,IF(SUM($G173:S173)-SUM($AK173:AV173)&lt;=SUM($G173:S173)*$E173,SUM($G173:S173)-SUM($AK173:AV173),ROUND(SUM($G173:S173)*$E173,2))))))</f>
        <v/>
      </c>
      <c r="AX173" s="167" t="str">
        <f>IF($C173="","",IF(T$132="","",IF(T$132="Faza inwest.",0,IF($C173=SUM($AK173:AW173),0,IF(SUM($G173:T173)-SUM($AK173:AW173)&lt;=SUM($G173:T173)*$E173,SUM($G173:T173)-SUM($AK173:AW173),ROUND(SUM($G173:T173)*$E173,2))))))</f>
        <v/>
      </c>
      <c r="AY173" s="167" t="str">
        <f>IF($C173="","",IF(U$132="","",IF(U$132="Faza inwest.",0,IF($C173=SUM($AK173:AX173),0,IF(SUM($G173:U173)-SUM($AK173:AX173)&lt;=SUM($G173:U173)*$E173,SUM($G173:U173)-SUM($AK173:AX173),ROUND(SUM($G173:U173)*$E173,2))))))</f>
        <v/>
      </c>
      <c r="AZ173" s="167" t="str">
        <f>IF($C173="","",IF(V$132="","",IF(V$132="Faza inwest.",0,IF($C173=SUM($AK173:AY173),0,IF(SUM($G173:V173)-SUM($AK173:AY173)&lt;=SUM($G173:V173)*$E173,SUM($G173:V173)-SUM($AK173:AY173),ROUND(SUM($G173:V173)*$E173,2))))))</f>
        <v/>
      </c>
      <c r="BA173" s="167" t="str">
        <f>IF($C173="","",IF(W$132="","",IF(W$132="Faza inwest.",0,IF($C173=SUM($AK173:AZ173),0,IF(SUM($G173:W173)-SUM($AK173:AZ173)&lt;=SUM($G173:W173)*$E173,SUM($G173:W173)-SUM($AK173:AZ173),ROUND(SUM($G173:W173)*$E173,2))))))</f>
        <v/>
      </c>
      <c r="BB173" s="167" t="str">
        <f>IF($C173="","",IF(X$132="","",IF(X$132="Faza inwest.",0,IF($C173=SUM($AK173:BA173),0,IF(SUM($G173:X173)-SUM($AK173:BA173)&lt;=SUM($G173:X173)*$E173,SUM($G173:X173)-SUM($AK173:BA173),ROUND(SUM($G173:X173)*$E173,2))))))</f>
        <v/>
      </c>
      <c r="BC173" s="167" t="str">
        <f>IF($C173="","",IF(Y$132="","",IF(Y$132="Faza inwest.",0,IF($C173=SUM($AK173:BB173),0,IF(SUM($G173:Y173)-SUM($AK173:BB173)&lt;=SUM($G173:Y173)*$E173,SUM($G173:Y173)-SUM($AK173:BB173),ROUND(SUM($G173:Y173)*$E173,2))))))</f>
        <v/>
      </c>
      <c r="BD173" s="167" t="str">
        <f>IF($C173="","",IF(Z$132="","",IF(Z$132="Faza inwest.",0,IF($C173=SUM($AK173:BC173),0,IF(SUM($G173:Z173)-SUM($AK173:BC173)&lt;=SUM($G173:Z173)*$E173,SUM($G173:Z173)-SUM($AK173:BC173),ROUND(SUM($G173:Z173)*$E173,2))))))</f>
        <v/>
      </c>
      <c r="BE173" s="167" t="str">
        <f>IF($C173="","",IF(AA$132="","",IF(AA$132="Faza inwest.",0,IF($C173=SUM($AK173:BD173),0,IF(SUM($G173:AA173)-SUM($AK173:BD173)&lt;=SUM($G173:AA173)*$E173,SUM($G173:AA173)-SUM($AK173:BD173),ROUND(SUM($G173:AA173)*$E173,2))))))</f>
        <v/>
      </c>
      <c r="BF173" s="167" t="str">
        <f>IF($C173="","",IF(AB$132="","",IF(AB$132="Faza inwest.",0,IF($C173=SUM($AK173:BE173),0,IF(SUM($G173:AB173)-SUM($AK173:BE173)&lt;=SUM($G173:AB173)*$E173,SUM($G173:AB173)-SUM($AK173:BE173),ROUND(SUM($G173:AB173)*$E173,2))))))</f>
        <v/>
      </c>
      <c r="BG173" s="167" t="str">
        <f>IF($C173="","",IF(AC$132="","",IF(AC$132="Faza inwest.",0,IF($C173=SUM($AK173:BF173),0,IF(SUM($G173:AC173)-SUM($AK173:BF173)&lt;=SUM($G173:AC173)*$E173,SUM($G173:AC173)-SUM($AK173:BF173),ROUND(SUM($G173:AC173)*$E173,2))))))</f>
        <v/>
      </c>
      <c r="BH173" s="167" t="str">
        <f>IF($C173="","",IF(AD$132="","",IF(AD$132="Faza inwest.",0,IF($C173=SUM($AK173:BG173),0,IF(SUM($G173:AD173)-SUM($AK173:BG173)&lt;=SUM($G173:AD173)*$E173,SUM($G173:AD173)-SUM($AK173:BG173),ROUND(SUM($G173:AD173)*$E173,2))))))</f>
        <v/>
      </c>
      <c r="BI173" s="167" t="str">
        <f>IF($C173="","",IF(AE$132="","",IF(AE$132="Faza inwest.",0,IF($C173=SUM($AK173:BH173),0,IF(SUM($G173:AE173)-SUM($AK173:BH173)&lt;=SUM($G173:AE173)*$E173,SUM($G173:AE173)-SUM($AK173:BH173),ROUND(SUM($G173:AE173)*$E173,2))))))</f>
        <v/>
      </c>
      <c r="BJ173" s="167" t="str">
        <f>IF($C173="","",IF(AF$132="","",IF(AF$132="Faza inwest.",0,IF($C173=SUM($AK173:BI173),0,IF(SUM($G173:AF173)-SUM($AK173:BI173)&lt;=SUM($G173:AF173)*$E173,SUM($G173:AF173)-SUM($AK173:BI173),ROUND(SUM($G173:AF173)*$E173,2))))))</f>
        <v/>
      </c>
      <c r="BK173" s="167" t="str">
        <f>IF($C173="","",IF(AG$132="","",IF(AG$132="Faza inwest.",0,IF($C173=SUM($AK173:BJ173),0,IF(SUM($G173:AG173)-SUM($AK173:BJ173)&lt;=SUM($G173:AG173)*$E173,SUM($G173:AG173)-SUM($AK173:BJ173),ROUND(SUM($G173:AG173)*$E173,2))))))</f>
        <v/>
      </c>
      <c r="BL173" s="167" t="str">
        <f>IF($C173="","",IF(AH$132="","",IF(AH$132="Faza inwest.",0,IF($C173=SUM($AK173:BK173),0,IF(SUM($G173:AH173)-SUM($AK173:BK173)&lt;=SUM($G173:AH173)*$E173,SUM($G173:AH173)-SUM($AK173:BK173),ROUND(SUM($G173:AH173)*$E173,2))))))</f>
        <v/>
      </c>
      <c r="BM173" s="167" t="str">
        <f>IF($C173="","",IF(AI$132="","",IF(AI$132="Faza inwest.",0,IF($C173=SUM($AK173:BL173),0,IF(SUM($G173:AI173)-SUM($AK173:BL173)&lt;=SUM($G173:AI173)*$E173,SUM($G173:AI173)-SUM($AK173:BL173),ROUND(SUM($G173:AI173)*$E173,2))))))</f>
        <v/>
      </c>
      <c r="BN173" s="167" t="str">
        <f>IF($C173="","",IF(AJ$132="","",IF(AJ$132="Faza inwest.",0,IF($C173=SUM($AK173:BM173),0,IF(SUM($G173:AJ173)-SUM($AK173:BM173)&lt;=SUM($G173:AJ173)*$E173,SUM($G173:AJ173)-SUM($AK173:BM173),ROUND(SUM($G173:AJ173)*$E173,2))))))</f>
        <v/>
      </c>
    </row>
    <row r="174" spans="1:66" s="62" customFormat="1">
      <c r="A174" s="84" t="str">
        <f t="shared" ref="A174" si="113">IF(A125="","",A125)</f>
        <v/>
      </c>
      <c r="B174" s="175" t="str">
        <f t="shared" si="79"/>
        <v/>
      </c>
      <c r="C174" s="176" t="str">
        <f t="shared" si="76"/>
        <v/>
      </c>
      <c r="D174" s="177" t="str">
        <f t="shared" ref="D174:E174" si="114">IF(D125="","",D125)</f>
        <v/>
      </c>
      <c r="E174" s="401" t="str">
        <f t="shared" si="114"/>
        <v/>
      </c>
      <c r="F174" s="178" t="s">
        <v>8</v>
      </c>
      <c r="G174" s="389" t="str">
        <f>IF(Dane!I151="","",Dane!I151)</f>
        <v/>
      </c>
      <c r="H174" s="389" t="str">
        <f>IF(Dane!J151="","",Dane!J151)</f>
        <v/>
      </c>
      <c r="I174" s="389" t="str">
        <f>IF(Dane!K151="","",Dane!K151)</f>
        <v/>
      </c>
      <c r="J174" s="389" t="str">
        <f>IF(Dane!L151="","",Dane!L151)</f>
        <v/>
      </c>
      <c r="K174" s="389" t="str">
        <f>IF(Dane!M151="","",Dane!M151)</f>
        <v/>
      </c>
      <c r="L174" s="389" t="str">
        <f>IF(Dane!N151="","",Dane!N151)</f>
        <v/>
      </c>
      <c r="M174" s="389" t="str">
        <f>IF(Dane!O151="","",Dane!O151)</f>
        <v/>
      </c>
      <c r="N174" s="389" t="str">
        <f>IF(Dane!P151="","",Dane!P151)</f>
        <v/>
      </c>
      <c r="O174" s="389" t="str">
        <f>IF(Dane!Q151="","",Dane!Q151)</f>
        <v/>
      </c>
      <c r="P174" s="389" t="str">
        <f>IF(Dane!R151="","",Dane!R151)</f>
        <v/>
      </c>
      <c r="Q174" s="389" t="str">
        <f>IF(Dane!S151="","",Dane!S151)</f>
        <v/>
      </c>
      <c r="R174" s="389" t="str">
        <f>IF(Dane!T151="","",Dane!T151)</f>
        <v/>
      </c>
      <c r="S174" s="389" t="str">
        <f>IF(Dane!U151="","",Dane!U151)</f>
        <v/>
      </c>
      <c r="T174" s="389" t="str">
        <f>IF(Dane!V151="","",Dane!V151)</f>
        <v/>
      </c>
      <c r="U174" s="389" t="str">
        <f>IF(Dane!W151="","",Dane!W151)</f>
        <v/>
      </c>
      <c r="V174" s="389" t="str">
        <f>IF(Dane!X151="","",Dane!X151)</f>
        <v/>
      </c>
      <c r="W174" s="389" t="str">
        <f>IF(Dane!Y151="","",Dane!Y151)</f>
        <v/>
      </c>
      <c r="X174" s="389" t="str">
        <f>IF(Dane!Z151="","",Dane!Z151)</f>
        <v/>
      </c>
      <c r="Y174" s="389" t="str">
        <f>IF(Dane!AA151="","",Dane!AA151)</f>
        <v/>
      </c>
      <c r="Z174" s="389" t="str">
        <f>IF(Dane!AB151="","",Dane!AB151)</f>
        <v/>
      </c>
      <c r="AA174" s="389" t="str">
        <f>IF(Dane!AC151="","",Dane!AC151)</f>
        <v/>
      </c>
      <c r="AB174" s="389" t="str">
        <f>IF(Dane!AD151="","",Dane!AD151)</f>
        <v/>
      </c>
      <c r="AC174" s="389" t="str">
        <f>IF(Dane!AE151="","",Dane!AE151)</f>
        <v/>
      </c>
      <c r="AD174" s="389" t="str">
        <f>IF(Dane!AF151="","",Dane!AF151)</f>
        <v/>
      </c>
      <c r="AE174" s="389" t="str">
        <f>IF(Dane!AG151="","",Dane!AG151)</f>
        <v/>
      </c>
      <c r="AF174" s="389" t="str">
        <f>IF(Dane!AH151="","",Dane!AH151)</f>
        <v/>
      </c>
      <c r="AG174" s="389" t="str">
        <f>IF(Dane!AI151="","",Dane!AI151)</f>
        <v/>
      </c>
      <c r="AH174" s="389" t="str">
        <f>IF(Dane!AJ151="","",Dane!AJ151)</f>
        <v/>
      </c>
      <c r="AI174" s="389" t="str">
        <f>IF(Dane!AK151="","",Dane!AK151)</f>
        <v/>
      </c>
      <c r="AJ174" s="389" t="str">
        <f>IF(Dane!AL151="","",Dane!AL151)</f>
        <v/>
      </c>
      <c r="AK174" s="167" t="str">
        <f>IF($C174="","",IF(H$83="","",IF(G$83="Faza inwest.",0,ROUND(SUM($G174:G174)*$E174,2))))</f>
        <v/>
      </c>
      <c r="AL174" s="167" t="str">
        <f>IF($C174="","",IF(H$132="","",IF(H$132="Faza inwest.",0,IF($C174=SUM($AK174:AK174),0,IF(SUM($G174:H174)-SUM($AK174:AK174)&lt;=SUM($G174:H174)*$E174,SUM($G174:H174)-SUM($AK174:AK174),ROUND(SUM($G174:H174)*$E174,2))))))</f>
        <v/>
      </c>
      <c r="AM174" s="167" t="str">
        <f>IF($C174="","",IF(I$132="","",IF(I$132="Faza inwest.",0,IF($C174=SUM($AK174:AL174),0,IF(SUM($G174:I174)-SUM($AK174:AL174)&lt;=SUM($G174:I174)*$E174,SUM($G174:I174)-SUM($AK174:AL174),ROUND(SUM($G174:I174)*$E174,2))))))</f>
        <v/>
      </c>
      <c r="AN174" s="167" t="str">
        <f>IF($C174="","",IF(J$132="","",IF(J$132="Faza inwest.",0,IF($C174=SUM($AK174:AM174),0,IF(SUM($G174:J174)-SUM($AK174:AM174)&lt;=SUM($G174:J174)*$E174,SUM($G174:J174)-SUM($AK174:AM174),ROUND(SUM($G174:J174)*$E174,2))))))</f>
        <v/>
      </c>
      <c r="AO174" s="167" t="str">
        <f>IF($C174="","",IF(K$132="","",IF(K$132="Faza inwest.",0,IF($C174=SUM($AK174:AN174),0,IF(SUM($G174:K174)-SUM($AK174:AN174)&lt;=SUM($G174:K174)*$E174,SUM($G174:K174)-SUM($AK174:AN174),ROUND(SUM($G174:K174)*$E174,2))))))</f>
        <v/>
      </c>
      <c r="AP174" s="167" t="str">
        <f>IF($C174="","",IF(L$132="","",IF(L$132="Faza inwest.",0,IF($C174=SUM($AK174:AO174),0,IF(SUM($G174:L174)-SUM($AK174:AO174)&lt;=SUM($G174:L174)*$E174,SUM($G174:L174)-SUM($AK174:AO174),ROUND(SUM($G174:L174)*$E174,2))))))</f>
        <v/>
      </c>
      <c r="AQ174" s="167" t="str">
        <f>IF($C174="","",IF(M$132="","",IF(M$132="Faza inwest.",0,IF($C174=SUM($AK174:AP174),0,IF(SUM($G174:M174)-SUM($AK174:AP174)&lt;=SUM($G174:M174)*$E174,SUM($G174:M174)-SUM($AK174:AP174),ROUND(SUM($G174:M174)*$E174,2))))))</f>
        <v/>
      </c>
      <c r="AR174" s="167" t="str">
        <f>IF($C174="","",IF(N$132="","",IF(N$132="Faza inwest.",0,IF($C174=SUM($AK174:AQ174),0,IF(SUM($G174:N174)-SUM($AK174:AQ174)&lt;=SUM($G174:N174)*$E174,SUM($G174:N174)-SUM($AK174:AQ174),ROUND(SUM($G174:N174)*$E174,2))))))</f>
        <v/>
      </c>
      <c r="AS174" s="167" t="str">
        <f>IF($C174="","",IF(O$132="","",IF(O$132="Faza inwest.",0,IF($C174=SUM($AK174:AR174),0,IF(SUM($G174:O174)-SUM($AK174:AR174)&lt;=SUM($G174:O174)*$E174,SUM($G174:O174)-SUM($AK174:AR174),ROUND(SUM($G174:O174)*$E174,2))))))</f>
        <v/>
      </c>
      <c r="AT174" s="167" t="str">
        <f>IF($C174="","",IF(P$132="","",IF(P$132="Faza inwest.",0,IF($C174=SUM($AK174:AS174),0,IF(SUM($G174:P174)-SUM($AK174:AS174)&lt;=SUM($G174:P174)*$E174,SUM($G174:P174)-SUM($AK174:AS174),ROUND(SUM($G174:P174)*$E174,2))))))</f>
        <v/>
      </c>
      <c r="AU174" s="167" t="str">
        <f>IF($C174="","",IF(Q$132="","",IF(Q$132="Faza inwest.",0,IF($C174=SUM($AK174:AT174),0,IF(SUM($G174:Q174)-SUM($AK174:AT174)&lt;=SUM($G174:Q174)*$E174,SUM($G174:Q174)-SUM($AK174:AT174),ROUND(SUM($G174:Q174)*$E174,2))))))</f>
        <v/>
      </c>
      <c r="AV174" s="167" t="str">
        <f>IF($C174="","",IF(R$132="","",IF(R$132="Faza inwest.",0,IF($C174=SUM($AK174:AU174),0,IF(SUM($G174:R174)-SUM($AK174:AU174)&lt;=SUM($G174:R174)*$E174,SUM($G174:R174)-SUM($AK174:AU174),ROUND(SUM($G174:R174)*$E174,2))))))</f>
        <v/>
      </c>
      <c r="AW174" s="167" t="str">
        <f>IF($C174="","",IF(S$132="","",IF(S$132="Faza inwest.",0,IF($C174=SUM($AK174:AV174),0,IF(SUM($G174:S174)-SUM($AK174:AV174)&lt;=SUM($G174:S174)*$E174,SUM($G174:S174)-SUM($AK174:AV174),ROUND(SUM($G174:S174)*$E174,2))))))</f>
        <v/>
      </c>
      <c r="AX174" s="167" t="str">
        <f>IF($C174="","",IF(T$132="","",IF(T$132="Faza inwest.",0,IF($C174=SUM($AK174:AW174),0,IF(SUM($G174:T174)-SUM($AK174:AW174)&lt;=SUM($G174:T174)*$E174,SUM($G174:T174)-SUM($AK174:AW174),ROUND(SUM($G174:T174)*$E174,2))))))</f>
        <v/>
      </c>
      <c r="AY174" s="167" t="str">
        <f>IF($C174="","",IF(U$132="","",IF(U$132="Faza inwest.",0,IF($C174=SUM($AK174:AX174),0,IF(SUM($G174:U174)-SUM($AK174:AX174)&lt;=SUM($G174:U174)*$E174,SUM($G174:U174)-SUM($AK174:AX174),ROUND(SUM($G174:U174)*$E174,2))))))</f>
        <v/>
      </c>
      <c r="AZ174" s="167" t="str">
        <f>IF($C174="","",IF(V$132="","",IF(V$132="Faza inwest.",0,IF($C174=SUM($AK174:AY174),0,IF(SUM($G174:V174)-SUM($AK174:AY174)&lt;=SUM($G174:V174)*$E174,SUM($G174:V174)-SUM($AK174:AY174),ROUND(SUM($G174:V174)*$E174,2))))))</f>
        <v/>
      </c>
      <c r="BA174" s="167" t="str">
        <f>IF($C174="","",IF(W$132="","",IF(W$132="Faza inwest.",0,IF($C174=SUM($AK174:AZ174),0,IF(SUM($G174:W174)-SUM($AK174:AZ174)&lt;=SUM($G174:W174)*$E174,SUM($G174:W174)-SUM($AK174:AZ174),ROUND(SUM($G174:W174)*$E174,2))))))</f>
        <v/>
      </c>
      <c r="BB174" s="167" t="str">
        <f>IF($C174="","",IF(X$132="","",IF(X$132="Faza inwest.",0,IF($C174=SUM($AK174:BA174),0,IF(SUM($G174:X174)-SUM($AK174:BA174)&lt;=SUM($G174:X174)*$E174,SUM($G174:X174)-SUM($AK174:BA174),ROUND(SUM($G174:X174)*$E174,2))))))</f>
        <v/>
      </c>
      <c r="BC174" s="167" t="str">
        <f>IF($C174="","",IF(Y$132="","",IF(Y$132="Faza inwest.",0,IF($C174=SUM($AK174:BB174),0,IF(SUM($G174:Y174)-SUM($AK174:BB174)&lt;=SUM($G174:Y174)*$E174,SUM($G174:Y174)-SUM($AK174:BB174),ROUND(SUM($G174:Y174)*$E174,2))))))</f>
        <v/>
      </c>
      <c r="BD174" s="167" t="str">
        <f>IF($C174="","",IF(Z$132="","",IF(Z$132="Faza inwest.",0,IF($C174=SUM($AK174:BC174),0,IF(SUM($G174:Z174)-SUM($AK174:BC174)&lt;=SUM($G174:Z174)*$E174,SUM($G174:Z174)-SUM($AK174:BC174),ROUND(SUM($G174:Z174)*$E174,2))))))</f>
        <v/>
      </c>
      <c r="BE174" s="167" t="str">
        <f>IF($C174="","",IF(AA$132="","",IF(AA$132="Faza inwest.",0,IF($C174=SUM($AK174:BD174),0,IF(SUM($G174:AA174)-SUM($AK174:BD174)&lt;=SUM($G174:AA174)*$E174,SUM($G174:AA174)-SUM($AK174:BD174),ROUND(SUM($G174:AA174)*$E174,2))))))</f>
        <v/>
      </c>
      <c r="BF174" s="167" t="str">
        <f>IF($C174="","",IF(AB$132="","",IF(AB$132="Faza inwest.",0,IF($C174=SUM($AK174:BE174),0,IF(SUM($G174:AB174)-SUM($AK174:BE174)&lt;=SUM($G174:AB174)*$E174,SUM($G174:AB174)-SUM($AK174:BE174),ROUND(SUM($G174:AB174)*$E174,2))))))</f>
        <v/>
      </c>
      <c r="BG174" s="167" t="str">
        <f>IF($C174="","",IF(AC$132="","",IF(AC$132="Faza inwest.",0,IF($C174=SUM($AK174:BF174),0,IF(SUM($G174:AC174)-SUM($AK174:BF174)&lt;=SUM($G174:AC174)*$E174,SUM($G174:AC174)-SUM($AK174:BF174),ROUND(SUM($G174:AC174)*$E174,2))))))</f>
        <v/>
      </c>
      <c r="BH174" s="167" t="str">
        <f>IF($C174="","",IF(AD$132="","",IF(AD$132="Faza inwest.",0,IF($C174=SUM($AK174:BG174),0,IF(SUM($G174:AD174)-SUM($AK174:BG174)&lt;=SUM($G174:AD174)*$E174,SUM($G174:AD174)-SUM($AK174:BG174),ROUND(SUM($G174:AD174)*$E174,2))))))</f>
        <v/>
      </c>
      <c r="BI174" s="167" t="str">
        <f>IF($C174="","",IF(AE$132="","",IF(AE$132="Faza inwest.",0,IF($C174=SUM($AK174:BH174),0,IF(SUM($G174:AE174)-SUM($AK174:BH174)&lt;=SUM($G174:AE174)*$E174,SUM($G174:AE174)-SUM($AK174:BH174),ROUND(SUM($G174:AE174)*$E174,2))))))</f>
        <v/>
      </c>
      <c r="BJ174" s="167" t="str">
        <f>IF($C174="","",IF(AF$132="","",IF(AF$132="Faza inwest.",0,IF($C174=SUM($AK174:BI174),0,IF(SUM($G174:AF174)-SUM($AK174:BI174)&lt;=SUM($G174:AF174)*$E174,SUM($G174:AF174)-SUM($AK174:BI174),ROUND(SUM($G174:AF174)*$E174,2))))))</f>
        <v/>
      </c>
      <c r="BK174" s="167" t="str">
        <f>IF($C174="","",IF(AG$132="","",IF(AG$132="Faza inwest.",0,IF($C174=SUM($AK174:BJ174),0,IF(SUM($G174:AG174)-SUM($AK174:BJ174)&lt;=SUM($G174:AG174)*$E174,SUM($G174:AG174)-SUM($AK174:BJ174),ROUND(SUM($G174:AG174)*$E174,2))))))</f>
        <v/>
      </c>
      <c r="BL174" s="167" t="str">
        <f>IF($C174="","",IF(AH$132="","",IF(AH$132="Faza inwest.",0,IF($C174=SUM($AK174:BK174),0,IF(SUM($G174:AH174)-SUM($AK174:BK174)&lt;=SUM($G174:AH174)*$E174,SUM($G174:AH174)-SUM($AK174:BK174),ROUND(SUM($G174:AH174)*$E174,2))))))</f>
        <v/>
      </c>
      <c r="BM174" s="167" t="str">
        <f>IF($C174="","",IF(AI$132="","",IF(AI$132="Faza inwest.",0,IF($C174=SUM($AK174:BL174),0,IF(SUM($G174:AI174)-SUM($AK174:BL174)&lt;=SUM($G174:AI174)*$E174,SUM($G174:AI174)-SUM($AK174:BL174),ROUND(SUM($G174:AI174)*$E174,2))))))</f>
        <v/>
      </c>
      <c r="BN174" s="167" t="str">
        <f>IF($C174="","",IF(AJ$132="","",IF(AJ$132="Faza inwest.",0,IF($C174=SUM($AK174:BM174),0,IF(SUM($G174:AJ174)-SUM($AK174:BM174)&lt;=SUM($G174:AJ174)*$E174,SUM($G174:AJ174)-SUM($AK174:BM174),ROUND(SUM($G174:AJ174)*$E174,2))))))</f>
        <v/>
      </c>
    </row>
    <row r="175" spans="1:66" s="62" customFormat="1">
      <c r="A175" s="84" t="str">
        <f t="shared" ref="A175" si="115">IF(A126="","",A126)</f>
        <v/>
      </c>
      <c r="B175" s="175" t="str">
        <f t="shared" si="79"/>
        <v/>
      </c>
      <c r="C175" s="176" t="str">
        <f t="shared" si="76"/>
        <v/>
      </c>
      <c r="D175" s="177" t="str">
        <f t="shared" ref="D175:E175" si="116">IF(D126="","",D126)</f>
        <v/>
      </c>
      <c r="E175" s="401" t="str">
        <f t="shared" si="116"/>
        <v/>
      </c>
      <c r="F175" s="178" t="s">
        <v>8</v>
      </c>
      <c r="G175" s="389" t="str">
        <f>IF(Dane!I152="","",Dane!I152)</f>
        <v/>
      </c>
      <c r="H175" s="389" t="str">
        <f>IF(Dane!J152="","",Dane!J152)</f>
        <v/>
      </c>
      <c r="I175" s="389" t="str">
        <f>IF(Dane!K152="","",Dane!K152)</f>
        <v/>
      </c>
      <c r="J175" s="389" t="str">
        <f>IF(Dane!L152="","",Dane!L152)</f>
        <v/>
      </c>
      <c r="K175" s="389" t="str">
        <f>IF(Dane!M152="","",Dane!M152)</f>
        <v/>
      </c>
      <c r="L175" s="389" t="str">
        <f>IF(Dane!N152="","",Dane!N152)</f>
        <v/>
      </c>
      <c r="M175" s="389" t="str">
        <f>IF(Dane!O152="","",Dane!O152)</f>
        <v/>
      </c>
      <c r="N175" s="389" t="str">
        <f>IF(Dane!P152="","",Dane!P152)</f>
        <v/>
      </c>
      <c r="O175" s="389" t="str">
        <f>IF(Dane!Q152="","",Dane!Q152)</f>
        <v/>
      </c>
      <c r="P175" s="389" t="str">
        <f>IF(Dane!R152="","",Dane!R152)</f>
        <v/>
      </c>
      <c r="Q175" s="389" t="str">
        <f>IF(Dane!S152="","",Dane!S152)</f>
        <v/>
      </c>
      <c r="R175" s="389" t="str">
        <f>IF(Dane!T152="","",Dane!T152)</f>
        <v/>
      </c>
      <c r="S175" s="389" t="str">
        <f>IF(Dane!U152="","",Dane!U152)</f>
        <v/>
      </c>
      <c r="T175" s="389" t="str">
        <f>IF(Dane!V152="","",Dane!V152)</f>
        <v/>
      </c>
      <c r="U175" s="389" t="str">
        <f>IF(Dane!W152="","",Dane!W152)</f>
        <v/>
      </c>
      <c r="V175" s="389" t="str">
        <f>IF(Dane!X152="","",Dane!X152)</f>
        <v/>
      </c>
      <c r="W175" s="389" t="str">
        <f>IF(Dane!Y152="","",Dane!Y152)</f>
        <v/>
      </c>
      <c r="X175" s="389" t="str">
        <f>IF(Dane!Z152="","",Dane!Z152)</f>
        <v/>
      </c>
      <c r="Y175" s="389" t="str">
        <f>IF(Dane!AA152="","",Dane!AA152)</f>
        <v/>
      </c>
      <c r="Z175" s="389" t="str">
        <f>IF(Dane!AB152="","",Dane!AB152)</f>
        <v/>
      </c>
      <c r="AA175" s="389" t="str">
        <f>IF(Dane!AC152="","",Dane!AC152)</f>
        <v/>
      </c>
      <c r="AB175" s="389" t="str">
        <f>IF(Dane!AD152="","",Dane!AD152)</f>
        <v/>
      </c>
      <c r="AC175" s="389" t="str">
        <f>IF(Dane!AE152="","",Dane!AE152)</f>
        <v/>
      </c>
      <c r="AD175" s="389" t="str">
        <f>IF(Dane!AF152="","",Dane!AF152)</f>
        <v/>
      </c>
      <c r="AE175" s="389" t="str">
        <f>IF(Dane!AG152="","",Dane!AG152)</f>
        <v/>
      </c>
      <c r="AF175" s="389" t="str">
        <f>IF(Dane!AH152="","",Dane!AH152)</f>
        <v/>
      </c>
      <c r="AG175" s="389" t="str">
        <f>IF(Dane!AI152="","",Dane!AI152)</f>
        <v/>
      </c>
      <c r="AH175" s="389" t="str">
        <f>IF(Dane!AJ152="","",Dane!AJ152)</f>
        <v/>
      </c>
      <c r="AI175" s="389" t="str">
        <f>IF(Dane!AK152="","",Dane!AK152)</f>
        <v/>
      </c>
      <c r="AJ175" s="389" t="str">
        <f>IF(Dane!AL152="","",Dane!AL152)</f>
        <v/>
      </c>
      <c r="AK175" s="169" t="str">
        <f>IF($C175="","",IF(H$83="","",IF(G$83="Faza inwest.",0,ROUND(SUM($G175:G175)*$E175,2))))</f>
        <v/>
      </c>
      <c r="AL175" s="167" t="str">
        <f>IF($C175="","",IF(H$132="","",IF(H$132="Faza inwest.",0,IF($C175=SUM($AK175:AK175),0,IF(SUM($G175:H175)-SUM($AK175:AK175)&lt;=SUM($G175:H175)*$E175,SUM($G175:H175)-SUM($AK175:AK175),ROUND(SUM($G175:H175)*$E175,2))))))</f>
        <v/>
      </c>
      <c r="AM175" s="167" t="str">
        <f>IF($C175="","",IF(I$132="","",IF(I$132="Faza inwest.",0,IF($C175=SUM($AK175:AL175),0,IF(SUM($G175:I175)-SUM($AK175:AL175)&lt;=SUM($G175:I175)*$E175,SUM($G175:I175)-SUM($AK175:AL175),ROUND(SUM($G175:I175)*$E175,2))))))</f>
        <v/>
      </c>
      <c r="AN175" s="167" t="str">
        <f>IF($C175="","",IF(J$132="","",IF(J$132="Faza inwest.",0,IF($C175=SUM($AK175:AM175),0,IF(SUM($G175:J175)-SUM($AK175:AM175)&lt;=SUM($G175:J175)*$E175,SUM($G175:J175)-SUM($AK175:AM175),ROUND(SUM($G175:J175)*$E175,2))))))</f>
        <v/>
      </c>
      <c r="AO175" s="167" t="str">
        <f>IF($C175="","",IF(K$132="","",IF(K$132="Faza inwest.",0,IF($C175=SUM($AK175:AN175),0,IF(SUM($G175:K175)-SUM($AK175:AN175)&lt;=SUM($G175:K175)*$E175,SUM($G175:K175)-SUM($AK175:AN175),ROUND(SUM($G175:K175)*$E175,2))))))</f>
        <v/>
      </c>
      <c r="AP175" s="167" t="str">
        <f>IF($C175="","",IF(L$132="","",IF(L$132="Faza inwest.",0,IF($C175=SUM($AK175:AO175),0,IF(SUM($G175:L175)-SUM($AK175:AO175)&lt;=SUM($G175:L175)*$E175,SUM($G175:L175)-SUM($AK175:AO175),ROUND(SUM($G175:L175)*$E175,2))))))</f>
        <v/>
      </c>
      <c r="AQ175" s="167" t="str">
        <f>IF($C175="","",IF(M$132="","",IF(M$132="Faza inwest.",0,IF($C175=SUM($AK175:AP175),0,IF(SUM($G175:M175)-SUM($AK175:AP175)&lt;=SUM($G175:M175)*$E175,SUM($G175:M175)-SUM($AK175:AP175),ROUND(SUM($G175:M175)*$E175,2))))))</f>
        <v/>
      </c>
      <c r="AR175" s="167" t="str">
        <f>IF($C175="","",IF(N$132="","",IF(N$132="Faza inwest.",0,IF($C175=SUM($AK175:AQ175),0,IF(SUM($G175:N175)-SUM($AK175:AQ175)&lt;=SUM($G175:N175)*$E175,SUM($G175:N175)-SUM($AK175:AQ175),ROUND(SUM($G175:N175)*$E175,2))))))</f>
        <v/>
      </c>
      <c r="AS175" s="167" t="str">
        <f>IF($C175="","",IF(O$132="","",IF(O$132="Faza inwest.",0,IF($C175=SUM($AK175:AR175),0,IF(SUM($G175:O175)-SUM($AK175:AR175)&lt;=SUM($G175:O175)*$E175,SUM($G175:O175)-SUM($AK175:AR175),ROUND(SUM($G175:O175)*$E175,2))))))</f>
        <v/>
      </c>
      <c r="AT175" s="167" t="str">
        <f>IF($C175="","",IF(P$132="","",IF(P$132="Faza inwest.",0,IF($C175=SUM($AK175:AS175),0,IF(SUM($G175:P175)-SUM($AK175:AS175)&lt;=SUM($G175:P175)*$E175,SUM($G175:P175)-SUM($AK175:AS175),ROUND(SUM($G175:P175)*$E175,2))))))</f>
        <v/>
      </c>
      <c r="AU175" s="167" t="str">
        <f>IF($C175="","",IF(Q$132="","",IF(Q$132="Faza inwest.",0,IF($C175=SUM($AK175:AT175),0,IF(SUM($G175:Q175)-SUM($AK175:AT175)&lt;=SUM($G175:Q175)*$E175,SUM($G175:Q175)-SUM($AK175:AT175),ROUND(SUM($G175:Q175)*$E175,2))))))</f>
        <v/>
      </c>
      <c r="AV175" s="167" t="str">
        <f>IF($C175="","",IF(R$132="","",IF(R$132="Faza inwest.",0,IF($C175=SUM($AK175:AU175),0,IF(SUM($G175:R175)-SUM($AK175:AU175)&lt;=SUM($G175:R175)*$E175,SUM($G175:R175)-SUM($AK175:AU175),ROUND(SUM($G175:R175)*$E175,2))))))</f>
        <v/>
      </c>
      <c r="AW175" s="167" t="str">
        <f>IF($C175="","",IF(S$132="","",IF(S$132="Faza inwest.",0,IF($C175=SUM($AK175:AV175),0,IF(SUM($G175:S175)-SUM($AK175:AV175)&lt;=SUM($G175:S175)*$E175,SUM($G175:S175)-SUM($AK175:AV175),ROUND(SUM($G175:S175)*$E175,2))))))</f>
        <v/>
      </c>
      <c r="AX175" s="167" t="str">
        <f>IF($C175="","",IF(T$132="","",IF(T$132="Faza inwest.",0,IF($C175=SUM($AK175:AW175),0,IF(SUM($G175:T175)-SUM($AK175:AW175)&lt;=SUM($G175:T175)*$E175,SUM($G175:T175)-SUM($AK175:AW175),ROUND(SUM($G175:T175)*$E175,2))))))</f>
        <v/>
      </c>
      <c r="AY175" s="167" t="str">
        <f>IF($C175="","",IF(U$132="","",IF(U$132="Faza inwest.",0,IF($C175=SUM($AK175:AX175),0,IF(SUM($G175:U175)-SUM($AK175:AX175)&lt;=SUM($G175:U175)*$E175,SUM($G175:U175)-SUM($AK175:AX175),ROUND(SUM($G175:U175)*$E175,2))))))</f>
        <v/>
      </c>
      <c r="AZ175" s="167" t="str">
        <f>IF($C175="","",IF(V$132="","",IF(V$132="Faza inwest.",0,IF($C175=SUM($AK175:AY175),0,IF(SUM($G175:V175)-SUM($AK175:AY175)&lt;=SUM($G175:V175)*$E175,SUM($G175:V175)-SUM($AK175:AY175),ROUND(SUM($G175:V175)*$E175,2))))))</f>
        <v/>
      </c>
      <c r="BA175" s="167" t="str">
        <f>IF($C175="","",IF(W$132="","",IF(W$132="Faza inwest.",0,IF($C175=SUM($AK175:AZ175),0,IF(SUM($G175:W175)-SUM($AK175:AZ175)&lt;=SUM($G175:W175)*$E175,SUM($G175:W175)-SUM($AK175:AZ175),ROUND(SUM($G175:W175)*$E175,2))))))</f>
        <v/>
      </c>
      <c r="BB175" s="167" t="str">
        <f>IF($C175="","",IF(X$132="","",IF(X$132="Faza inwest.",0,IF($C175=SUM($AK175:BA175),0,IF(SUM($G175:X175)-SUM($AK175:BA175)&lt;=SUM($G175:X175)*$E175,SUM($G175:X175)-SUM($AK175:BA175),ROUND(SUM($G175:X175)*$E175,2))))))</f>
        <v/>
      </c>
      <c r="BC175" s="167" t="str">
        <f>IF($C175="","",IF(Y$132="","",IF(Y$132="Faza inwest.",0,IF($C175=SUM($AK175:BB175),0,IF(SUM($G175:Y175)-SUM($AK175:BB175)&lt;=SUM($G175:Y175)*$E175,SUM($G175:Y175)-SUM($AK175:BB175),ROUND(SUM($G175:Y175)*$E175,2))))))</f>
        <v/>
      </c>
      <c r="BD175" s="167" t="str">
        <f>IF($C175="","",IF(Z$132="","",IF(Z$132="Faza inwest.",0,IF($C175=SUM($AK175:BC175),0,IF(SUM($G175:Z175)-SUM($AK175:BC175)&lt;=SUM($G175:Z175)*$E175,SUM($G175:Z175)-SUM($AK175:BC175),ROUND(SUM($G175:Z175)*$E175,2))))))</f>
        <v/>
      </c>
      <c r="BE175" s="167" t="str">
        <f>IF($C175="","",IF(AA$132="","",IF(AA$132="Faza inwest.",0,IF($C175=SUM($AK175:BD175),0,IF(SUM($G175:AA175)-SUM($AK175:BD175)&lt;=SUM($G175:AA175)*$E175,SUM($G175:AA175)-SUM($AK175:BD175),ROUND(SUM($G175:AA175)*$E175,2))))))</f>
        <v/>
      </c>
      <c r="BF175" s="167" t="str">
        <f>IF($C175="","",IF(AB$132="","",IF(AB$132="Faza inwest.",0,IF($C175=SUM($AK175:BE175),0,IF(SUM($G175:AB175)-SUM($AK175:BE175)&lt;=SUM($G175:AB175)*$E175,SUM($G175:AB175)-SUM($AK175:BE175),ROUND(SUM($G175:AB175)*$E175,2))))))</f>
        <v/>
      </c>
      <c r="BG175" s="167" t="str">
        <f>IF($C175="","",IF(AC$132="","",IF(AC$132="Faza inwest.",0,IF($C175=SUM($AK175:BF175),0,IF(SUM($G175:AC175)-SUM($AK175:BF175)&lt;=SUM($G175:AC175)*$E175,SUM($G175:AC175)-SUM($AK175:BF175),ROUND(SUM($G175:AC175)*$E175,2))))))</f>
        <v/>
      </c>
      <c r="BH175" s="167" t="str">
        <f>IF($C175="","",IF(AD$132="","",IF(AD$132="Faza inwest.",0,IF($C175=SUM($AK175:BG175),0,IF(SUM($G175:AD175)-SUM($AK175:BG175)&lt;=SUM($G175:AD175)*$E175,SUM($G175:AD175)-SUM($AK175:BG175),ROUND(SUM($G175:AD175)*$E175,2))))))</f>
        <v/>
      </c>
      <c r="BI175" s="167" t="str">
        <f>IF($C175="","",IF(AE$132="","",IF(AE$132="Faza inwest.",0,IF($C175=SUM($AK175:BH175),0,IF(SUM($G175:AE175)-SUM($AK175:BH175)&lt;=SUM($G175:AE175)*$E175,SUM($G175:AE175)-SUM($AK175:BH175),ROUND(SUM($G175:AE175)*$E175,2))))))</f>
        <v/>
      </c>
      <c r="BJ175" s="167" t="str">
        <f>IF($C175="","",IF(AF$132="","",IF(AF$132="Faza inwest.",0,IF($C175=SUM($AK175:BI175),0,IF(SUM($G175:AF175)-SUM($AK175:BI175)&lt;=SUM($G175:AF175)*$E175,SUM($G175:AF175)-SUM($AK175:BI175),ROUND(SUM($G175:AF175)*$E175,2))))))</f>
        <v/>
      </c>
      <c r="BK175" s="167" t="str">
        <f>IF($C175="","",IF(AG$132="","",IF(AG$132="Faza inwest.",0,IF($C175=SUM($AK175:BJ175),0,IF(SUM($G175:AG175)-SUM($AK175:BJ175)&lt;=SUM($G175:AG175)*$E175,SUM($G175:AG175)-SUM($AK175:BJ175),ROUND(SUM($G175:AG175)*$E175,2))))))</f>
        <v/>
      </c>
      <c r="BL175" s="167" t="str">
        <f>IF($C175="","",IF(AH$132="","",IF(AH$132="Faza inwest.",0,IF($C175=SUM($AK175:BK175),0,IF(SUM($G175:AH175)-SUM($AK175:BK175)&lt;=SUM($G175:AH175)*$E175,SUM($G175:AH175)-SUM($AK175:BK175),ROUND(SUM($G175:AH175)*$E175,2))))))</f>
        <v/>
      </c>
      <c r="BM175" s="167" t="str">
        <f>IF($C175="","",IF(AI$132="","",IF(AI$132="Faza inwest.",0,IF($C175=SUM($AK175:BL175),0,IF(SUM($G175:AI175)-SUM($AK175:BL175)&lt;=SUM($G175:AI175)*$E175,SUM($G175:AI175)-SUM($AK175:BL175),ROUND(SUM($G175:AI175)*$E175,2))))))</f>
        <v/>
      </c>
      <c r="BN175" s="167" t="str">
        <f>IF($C175="","",IF(AJ$132="","",IF(AJ$132="Faza inwest.",0,IF($C175=SUM($AK175:BM175),0,IF(SUM($G175:AJ175)-SUM($AK175:BM175)&lt;=SUM($G175:AJ175)*$E175,SUM($G175:AJ175)-SUM($AK175:BM175),ROUND(SUM($G175:AJ175)*$E175,2))))))</f>
        <v/>
      </c>
    </row>
    <row r="176" spans="1:66" s="341" customFormat="1" ht="24" customHeight="1">
      <c r="A176" s="340"/>
      <c r="B176" s="341" t="s">
        <v>160</v>
      </c>
    </row>
    <row r="177" spans="1:40" s="3" customFormat="1">
      <c r="A177" s="833" t="s">
        <v>168</v>
      </c>
      <c r="B177" s="766" t="s">
        <v>167</v>
      </c>
      <c r="C177" s="797" t="s">
        <v>58</v>
      </c>
      <c r="D177" s="335" t="str">
        <f t="shared" ref="D177:AG177" si="117">IF(G$83="","",G$83)</f>
        <v>Faza oper.</v>
      </c>
      <c r="E177" s="335" t="str">
        <f t="shared" si="117"/>
        <v>Faza oper.</v>
      </c>
      <c r="F177" s="335" t="str">
        <f t="shared" si="117"/>
        <v>Faza oper.</v>
      </c>
      <c r="G177" s="335" t="str">
        <f t="shared" si="117"/>
        <v>Faza oper.</v>
      </c>
      <c r="H177" s="335" t="str">
        <f t="shared" si="117"/>
        <v>Faza oper.</v>
      </c>
      <c r="I177" s="335" t="str">
        <f t="shared" si="117"/>
        <v>Faza oper.</v>
      </c>
      <c r="J177" s="335" t="str">
        <f t="shared" si="117"/>
        <v>Faza oper.</v>
      </c>
      <c r="K177" s="335" t="str">
        <f t="shared" si="117"/>
        <v>Faza oper.</v>
      </c>
      <c r="L177" s="335" t="str">
        <f t="shared" si="117"/>
        <v>Faza oper.</v>
      </c>
      <c r="M177" s="335" t="str">
        <f t="shared" si="117"/>
        <v>Faza oper.</v>
      </c>
      <c r="N177" s="335" t="str">
        <f t="shared" si="117"/>
        <v>Faza oper.</v>
      </c>
      <c r="O177" s="335" t="str">
        <f t="shared" si="117"/>
        <v>Faza oper.</v>
      </c>
      <c r="P177" s="335" t="str">
        <f t="shared" si="117"/>
        <v>Faza oper.</v>
      </c>
      <c r="Q177" s="335" t="str">
        <f t="shared" si="117"/>
        <v>Faza oper.</v>
      </c>
      <c r="R177" s="335" t="str">
        <f t="shared" si="117"/>
        <v>Faza oper.</v>
      </c>
      <c r="S177" s="335" t="str">
        <f t="shared" si="117"/>
        <v>Faza oper.</v>
      </c>
      <c r="T177" s="335" t="str">
        <f t="shared" si="117"/>
        <v>Faza oper.</v>
      </c>
      <c r="U177" s="335" t="str">
        <f t="shared" si="117"/>
        <v>Faza oper.</v>
      </c>
      <c r="V177" s="335" t="str">
        <f t="shared" si="117"/>
        <v>Faza oper.</v>
      </c>
      <c r="W177" s="335" t="str">
        <f t="shared" si="117"/>
        <v>Faza oper.</v>
      </c>
      <c r="X177" s="335" t="str">
        <f t="shared" si="117"/>
        <v>Faza oper.</v>
      </c>
      <c r="Y177" s="335" t="str">
        <f t="shared" si="117"/>
        <v>Faza oper.</v>
      </c>
      <c r="Z177" s="335" t="str">
        <f t="shared" si="117"/>
        <v>Faza oper.</v>
      </c>
      <c r="AA177" s="335" t="str">
        <f t="shared" si="117"/>
        <v>Faza oper.</v>
      </c>
      <c r="AB177" s="335" t="str">
        <f t="shared" si="117"/>
        <v>Faza oper.</v>
      </c>
      <c r="AC177" s="335" t="str">
        <f t="shared" si="117"/>
        <v>Faza oper.</v>
      </c>
      <c r="AD177" s="335" t="str">
        <f t="shared" si="117"/>
        <v>Faza oper.</v>
      </c>
      <c r="AE177" s="335" t="str">
        <f t="shared" si="117"/>
        <v>Faza oper.</v>
      </c>
      <c r="AF177" s="335" t="str">
        <f t="shared" si="117"/>
        <v>Faza oper.</v>
      </c>
      <c r="AG177" s="335" t="str">
        <f t="shared" si="117"/>
        <v>Faza oper.</v>
      </c>
    </row>
    <row r="178" spans="1:40" s="3" customFormat="1">
      <c r="A178" s="834"/>
      <c r="B178" s="767"/>
      <c r="C178" s="832"/>
      <c r="D178" s="12">
        <f t="shared" ref="D178:AG178" si="118">IF(G$84="","",G$84)</f>
        <v>2021</v>
      </c>
      <c r="E178" s="12">
        <f t="shared" si="118"/>
        <v>2022</v>
      </c>
      <c r="F178" s="12">
        <f t="shared" si="118"/>
        <v>2023</v>
      </c>
      <c r="G178" s="12">
        <f t="shared" si="118"/>
        <v>2024</v>
      </c>
      <c r="H178" s="12">
        <f t="shared" si="118"/>
        <v>2025</v>
      </c>
      <c r="I178" s="12">
        <f t="shared" si="118"/>
        <v>2026</v>
      </c>
      <c r="J178" s="12">
        <f t="shared" si="118"/>
        <v>2027</v>
      </c>
      <c r="K178" s="12">
        <f t="shared" si="118"/>
        <v>2028</v>
      </c>
      <c r="L178" s="12">
        <f t="shared" si="118"/>
        <v>2029</v>
      </c>
      <c r="M178" s="12">
        <f t="shared" si="118"/>
        <v>2030</v>
      </c>
      <c r="N178" s="12">
        <f t="shared" si="118"/>
        <v>2031</v>
      </c>
      <c r="O178" s="12">
        <f t="shared" si="118"/>
        <v>2032</v>
      </c>
      <c r="P178" s="12">
        <f t="shared" si="118"/>
        <v>2033</v>
      </c>
      <c r="Q178" s="12">
        <f t="shared" si="118"/>
        <v>2034</v>
      </c>
      <c r="R178" s="12">
        <f t="shared" si="118"/>
        <v>2035</v>
      </c>
      <c r="S178" s="12">
        <f t="shared" si="118"/>
        <v>2036</v>
      </c>
      <c r="T178" s="12">
        <f t="shared" si="118"/>
        <v>2037</v>
      </c>
      <c r="U178" s="12">
        <f t="shared" si="118"/>
        <v>2038</v>
      </c>
      <c r="V178" s="12">
        <f t="shared" si="118"/>
        <v>2039</v>
      </c>
      <c r="W178" s="12">
        <f t="shared" si="118"/>
        <v>2040</v>
      </c>
      <c r="X178" s="12">
        <f t="shared" si="118"/>
        <v>2041</v>
      </c>
      <c r="Y178" s="12">
        <f t="shared" si="118"/>
        <v>2042</v>
      </c>
      <c r="Z178" s="12">
        <f t="shared" si="118"/>
        <v>2043</v>
      </c>
      <c r="AA178" s="12">
        <f t="shared" si="118"/>
        <v>2044</v>
      </c>
      <c r="AB178" s="12">
        <f t="shared" si="118"/>
        <v>2045</v>
      </c>
      <c r="AC178" s="12">
        <f t="shared" si="118"/>
        <v>2046</v>
      </c>
      <c r="AD178" s="12">
        <f t="shared" si="118"/>
        <v>2047</v>
      </c>
      <c r="AE178" s="12">
        <f t="shared" si="118"/>
        <v>2048</v>
      </c>
      <c r="AF178" s="12">
        <f t="shared" si="118"/>
        <v>2049</v>
      </c>
      <c r="AG178" s="12">
        <f t="shared" si="118"/>
        <v>2050</v>
      </c>
    </row>
    <row r="179" spans="1:40" s="62" customFormat="1">
      <c r="A179" s="191" t="s">
        <v>112</v>
      </c>
      <c r="B179" s="192" t="s">
        <v>151</v>
      </c>
      <c r="C179" s="193">
        <f>SUM($C$85:$C$104)*(1+SUM($C$546))</f>
        <v>0</v>
      </c>
      <c r="D179" s="193" t="str">
        <f>IF(SUM(G$85:G$104)=0,"",SUM(G$85:G$104)*(1+SUM($C$546)))</f>
        <v/>
      </c>
      <c r="E179" s="193" t="str">
        <f t="shared" ref="E179:AG179" si="119">IF(SUM(H$85:H$104)=0,"",SUM(H$85:H$104)*(1+SUM($C$546)))</f>
        <v/>
      </c>
      <c r="F179" s="193" t="str">
        <f t="shared" si="119"/>
        <v/>
      </c>
      <c r="G179" s="193" t="str">
        <f t="shared" si="119"/>
        <v/>
      </c>
      <c r="H179" s="193" t="str">
        <f t="shared" si="119"/>
        <v/>
      </c>
      <c r="I179" s="193" t="str">
        <f t="shared" si="119"/>
        <v/>
      </c>
      <c r="J179" s="193" t="str">
        <f t="shared" si="119"/>
        <v/>
      </c>
      <c r="K179" s="193" t="str">
        <f t="shared" si="119"/>
        <v/>
      </c>
      <c r="L179" s="193" t="str">
        <f t="shared" si="119"/>
        <v/>
      </c>
      <c r="M179" s="193" t="str">
        <f t="shared" si="119"/>
        <v/>
      </c>
      <c r="N179" s="193" t="str">
        <f t="shared" si="119"/>
        <v/>
      </c>
      <c r="O179" s="193" t="str">
        <f t="shared" si="119"/>
        <v/>
      </c>
      <c r="P179" s="193" t="str">
        <f t="shared" si="119"/>
        <v/>
      </c>
      <c r="Q179" s="193" t="str">
        <f t="shared" si="119"/>
        <v/>
      </c>
      <c r="R179" s="193" t="str">
        <f t="shared" si="119"/>
        <v/>
      </c>
      <c r="S179" s="193" t="str">
        <f t="shared" si="119"/>
        <v/>
      </c>
      <c r="T179" s="193" t="str">
        <f t="shared" si="119"/>
        <v/>
      </c>
      <c r="U179" s="193" t="str">
        <f t="shared" si="119"/>
        <v/>
      </c>
      <c r="V179" s="193" t="str">
        <f t="shared" si="119"/>
        <v/>
      </c>
      <c r="W179" s="193" t="str">
        <f t="shared" si="119"/>
        <v/>
      </c>
      <c r="X179" s="193" t="str">
        <f t="shared" si="119"/>
        <v/>
      </c>
      <c r="Y179" s="193" t="str">
        <f t="shared" si="119"/>
        <v/>
      </c>
      <c r="Z179" s="193" t="str">
        <f t="shared" si="119"/>
        <v/>
      </c>
      <c r="AA179" s="193" t="str">
        <f t="shared" si="119"/>
        <v/>
      </c>
      <c r="AB179" s="193" t="str">
        <f t="shared" si="119"/>
        <v/>
      </c>
      <c r="AC179" s="193" t="str">
        <f t="shared" si="119"/>
        <v/>
      </c>
      <c r="AD179" s="193" t="str">
        <f t="shared" si="119"/>
        <v/>
      </c>
      <c r="AE179" s="193" t="str">
        <f t="shared" si="119"/>
        <v/>
      </c>
      <c r="AF179" s="193" t="str">
        <f t="shared" si="119"/>
        <v/>
      </c>
      <c r="AG179" s="193" t="str">
        <f t="shared" si="119"/>
        <v/>
      </c>
      <c r="AH179" s="89"/>
      <c r="AI179" s="89"/>
      <c r="AJ179" s="88"/>
      <c r="AN179" s="67"/>
    </row>
    <row r="180" spans="1:40" s="61" customFormat="1">
      <c r="A180" s="194" t="s">
        <v>146</v>
      </c>
      <c r="B180" s="195" t="s">
        <v>148</v>
      </c>
      <c r="C180" s="196" t="str">
        <f>IF($D$18="Tak",SUMPRODUCT(C85:C104,$D$85:$D$104)*(1+SUM($C$546)),IF($D$18="Nie",0,IF($D$18="Częściowo",SUMPRODUCT(C85:C104,$D$85:$D$104)*$D$19*(1+SUM($C$546)),"")))</f>
        <v/>
      </c>
      <c r="D180" s="196" t="str">
        <f t="shared" ref="D180:AG180" si="120">IF(D$179="","",IF($D$18="Tak",SUMPRODUCT(G$85:G$104,$D$85:$D$104)*(1+SUM($C$546)),IF($D$18="Nie",0,IF($D$18="Częściowo",SUMPRODUCT(G$85:G$104,$D$85:$D$104)*$D$19*(1+SUM($C$546)),""))))</f>
        <v/>
      </c>
      <c r="E180" s="196" t="str">
        <f t="shared" si="120"/>
        <v/>
      </c>
      <c r="F180" s="196" t="str">
        <f t="shared" si="120"/>
        <v/>
      </c>
      <c r="G180" s="196" t="str">
        <f t="shared" si="120"/>
        <v/>
      </c>
      <c r="H180" s="196" t="str">
        <f t="shared" si="120"/>
        <v/>
      </c>
      <c r="I180" s="196" t="str">
        <f t="shared" si="120"/>
        <v/>
      </c>
      <c r="J180" s="196" t="str">
        <f t="shared" si="120"/>
        <v/>
      </c>
      <c r="K180" s="196" t="str">
        <f t="shared" si="120"/>
        <v/>
      </c>
      <c r="L180" s="196" t="str">
        <f t="shared" si="120"/>
        <v/>
      </c>
      <c r="M180" s="196" t="str">
        <f t="shared" si="120"/>
        <v/>
      </c>
      <c r="N180" s="196" t="str">
        <f t="shared" si="120"/>
        <v/>
      </c>
      <c r="O180" s="196" t="str">
        <f t="shared" si="120"/>
        <v/>
      </c>
      <c r="P180" s="196" t="str">
        <f t="shared" si="120"/>
        <v/>
      </c>
      <c r="Q180" s="196" t="str">
        <f t="shared" si="120"/>
        <v/>
      </c>
      <c r="R180" s="196" t="str">
        <f t="shared" si="120"/>
        <v/>
      </c>
      <c r="S180" s="196" t="str">
        <f t="shared" si="120"/>
        <v/>
      </c>
      <c r="T180" s="196" t="str">
        <f t="shared" si="120"/>
        <v/>
      </c>
      <c r="U180" s="196" t="str">
        <f t="shared" si="120"/>
        <v/>
      </c>
      <c r="V180" s="196" t="str">
        <f t="shared" si="120"/>
        <v/>
      </c>
      <c r="W180" s="196" t="str">
        <f t="shared" si="120"/>
        <v/>
      </c>
      <c r="X180" s="196" t="str">
        <f t="shared" si="120"/>
        <v/>
      </c>
      <c r="Y180" s="196" t="str">
        <f t="shared" si="120"/>
        <v/>
      </c>
      <c r="Z180" s="196" t="str">
        <f t="shared" si="120"/>
        <v/>
      </c>
      <c r="AA180" s="196" t="str">
        <f t="shared" si="120"/>
        <v/>
      </c>
      <c r="AB180" s="196" t="str">
        <f t="shared" si="120"/>
        <v/>
      </c>
      <c r="AC180" s="196" t="str">
        <f t="shared" si="120"/>
        <v/>
      </c>
      <c r="AD180" s="196" t="str">
        <f t="shared" si="120"/>
        <v/>
      </c>
      <c r="AE180" s="196" t="str">
        <f t="shared" si="120"/>
        <v/>
      </c>
      <c r="AF180" s="196" t="str">
        <f t="shared" si="120"/>
        <v/>
      </c>
      <c r="AG180" s="196" t="str">
        <f t="shared" si="120"/>
        <v/>
      </c>
    </row>
    <row r="181" spans="1:40" s="61" customFormat="1">
      <c r="A181" s="197" t="s">
        <v>147</v>
      </c>
      <c r="B181" s="198" t="str">
        <f>CONCATENATE("Koszty kwalifikowalne do analizy finansowej –",$E$18," (I.1+I.2)")</f>
        <v>Koszty kwalifikowalne do analizy finansowej – w cenach netto + część VAT (I.1+I.2)</v>
      </c>
      <c r="C181" s="199">
        <f>SUM($C$179:$C$180)</f>
        <v>0</v>
      </c>
      <c r="D181" s="199" t="str">
        <f>IF(D$179="","",SUM(D$179,D$180))</f>
        <v/>
      </c>
      <c r="E181" s="199" t="str">
        <f t="shared" ref="E181:AG181" si="121">IF(E$179="","",SUM(E$179,E$180))</f>
        <v/>
      </c>
      <c r="F181" s="199" t="str">
        <f t="shared" si="121"/>
        <v/>
      </c>
      <c r="G181" s="199" t="str">
        <f t="shared" si="121"/>
        <v/>
      </c>
      <c r="H181" s="199" t="str">
        <f t="shared" si="121"/>
        <v/>
      </c>
      <c r="I181" s="199" t="str">
        <f t="shared" si="121"/>
        <v/>
      </c>
      <c r="J181" s="199" t="str">
        <f t="shared" si="121"/>
        <v/>
      </c>
      <c r="K181" s="199" t="str">
        <f t="shared" si="121"/>
        <v/>
      </c>
      <c r="L181" s="199" t="str">
        <f t="shared" si="121"/>
        <v/>
      </c>
      <c r="M181" s="199" t="str">
        <f t="shared" si="121"/>
        <v/>
      </c>
      <c r="N181" s="199" t="str">
        <f t="shared" si="121"/>
        <v/>
      </c>
      <c r="O181" s="199" t="str">
        <f t="shared" si="121"/>
        <v/>
      </c>
      <c r="P181" s="199" t="str">
        <f t="shared" si="121"/>
        <v/>
      </c>
      <c r="Q181" s="199" t="str">
        <f t="shared" si="121"/>
        <v/>
      </c>
      <c r="R181" s="199" t="str">
        <f t="shared" si="121"/>
        <v/>
      </c>
      <c r="S181" s="199" t="str">
        <f t="shared" si="121"/>
        <v/>
      </c>
      <c r="T181" s="199" t="str">
        <f t="shared" si="121"/>
        <v/>
      </c>
      <c r="U181" s="199" t="str">
        <f t="shared" si="121"/>
        <v/>
      </c>
      <c r="V181" s="199" t="str">
        <f t="shared" si="121"/>
        <v/>
      </c>
      <c r="W181" s="199" t="str">
        <f t="shared" si="121"/>
        <v/>
      </c>
      <c r="X181" s="199" t="str">
        <f t="shared" si="121"/>
        <v/>
      </c>
      <c r="Y181" s="199" t="str">
        <f t="shared" si="121"/>
        <v/>
      </c>
      <c r="Z181" s="199" t="str">
        <f t="shared" si="121"/>
        <v/>
      </c>
      <c r="AA181" s="199" t="str">
        <f t="shared" si="121"/>
        <v/>
      </c>
      <c r="AB181" s="199" t="str">
        <f t="shared" si="121"/>
        <v/>
      </c>
      <c r="AC181" s="199" t="str">
        <f t="shared" si="121"/>
        <v/>
      </c>
      <c r="AD181" s="199" t="str">
        <f t="shared" si="121"/>
        <v/>
      </c>
      <c r="AE181" s="199" t="str">
        <f t="shared" si="121"/>
        <v/>
      </c>
      <c r="AF181" s="199" t="str">
        <f t="shared" si="121"/>
        <v/>
      </c>
      <c r="AG181" s="199" t="str">
        <f t="shared" si="121"/>
        <v/>
      </c>
    </row>
    <row r="182" spans="1:40" s="203" customFormat="1">
      <c r="A182" s="200" t="s">
        <v>108</v>
      </c>
      <c r="B182" s="201" t="s">
        <v>152</v>
      </c>
      <c r="C182" s="202">
        <f>SUM($C$107:$C$126)*(1+SUM($C$546))</f>
        <v>0</v>
      </c>
      <c r="D182" s="202" t="str">
        <f t="shared" ref="D182:AG182" si="122">IF(D$179="","",SUM(G$107:G$126)*(1+SUM($C$546)))</f>
        <v/>
      </c>
      <c r="E182" s="202" t="str">
        <f t="shared" si="122"/>
        <v/>
      </c>
      <c r="F182" s="202" t="str">
        <f t="shared" si="122"/>
        <v/>
      </c>
      <c r="G182" s="202" t="str">
        <f t="shared" si="122"/>
        <v/>
      </c>
      <c r="H182" s="202" t="str">
        <f t="shared" si="122"/>
        <v/>
      </c>
      <c r="I182" s="202" t="str">
        <f t="shared" si="122"/>
        <v/>
      </c>
      <c r="J182" s="202" t="str">
        <f t="shared" si="122"/>
        <v/>
      </c>
      <c r="K182" s="202" t="str">
        <f t="shared" si="122"/>
        <v/>
      </c>
      <c r="L182" s="202" t="str">
        <f t="shared" si="122"/>
        <v/>
      </c>
      <c r="M182" s="202" t="str">
        <f t="shared" si="122"/>
        <v/>
      </c>
      <c r="N182" s="202" t="str">
        <f t="shared" si="122"/>
        <v/>
      </c>
      <c r="O182" s="202" t="str">
        <f t="shared" si="122"/>
        <v/>
      </c>
      <c r="P182" s="202" t="str">
        <f t="shared" si="122"/>
        <v/>
      </c>
      <c r="Q182" s="202" t="str">
        <f t="shared" si="122"/>
        <v/>
      </c>
      <c r="R182" s="202" t="str">
        <f t="shared" si="122"/>
        <v/>
      </c>
      <c r="S182" s="202" t="str">
        <f t="shared" si="122"/>
        <v/>
      </c>
      <c r="T182" s="202" t="str">
        <f t="shared" si="122"/>
        <v/>
      </c>
      <c r="U182" s="202" t="str">
        <f t="shared" si="122"/>
        <v/>
      </c>
      <c r="V182" s="202" t="str">
        <f t="shared" si="122"/>
        <v/>
      </c>
      <c r="W182" s="202" t="str">
        <f t="shared" si="122"/>
        <v/>
      </c>
      <c r="X182" s="202" t="str">
        <f t="shared" si="122"/>
        <v/>
      </c>
      <c r="Y182" s="202" t="str">
        <f t="shared" si="122"/>
        <v/>
      </c>
      <c r="Z182" s="202" t="str">
        <f t="shared" si="122"/>
        <v/>
      </c>
      <c r="AA182" s="202" t="str">
        <f t="shared" si="122"/>
        <v/>
      </c>
      <c r="AB182" s="202" t="str">
        <f t="shared" si="122"/>
        <v/>
      </c>
      <c r="AC182" s="202" t="str">
        <f t="shared" si="122"/>
        <v/>
      </c>
      <c r="AD182" s="202" t="str">
        <f t="shared" si="122"/>
        <v/>
      </c>
      <c r="AE182" s="202" t="str">
        <f t="shared" si="122"/>
        <v/>
      </c>
      <c r="AF182" s="202" t="str">
        <f t="shared" si="122"/>
        <v/>
      </c>
      <c r="AG182" s="202" t="str">
        <f t="shared" si="122"/>
        <v/>
      </c>
    </row>
    <row r="183" spans="1:40" s="203" customFormat="1">
      <c r="A183" s="204" t="s">
        <v>109</v>
      </c>
      <c r="B183" s="205" t="s">
        <v>149</v>
      </c>
      <c r="C183" s="206" t="str">
        <f>IF($D$18="Tak",SUMPRODUCT($C$107:$C$126,$D$107:$D$126)*(1+SUM($C$546)),IF($D$18="Nie",0,IF($D$18="Częściowo",SUMPRODUCT($C$107:$C$126,$D$107:$D$126)*$D$19*(1+SUM($C$546)),"")))</f>
        <v/>
      </c>
      <c r="D183" s="206" t="str">
        <f t="shared" ref="D183:AG183" si="123">IF(D$179="","",IF($D$18="Tak",SUMPRODUCT(G$107:G$126,$D$107:$D$126)*(1+SUM($C$546)),IF($D$18="Nie",0,IF($D$18="Częściowo",SUMPRODUCT(G$107:G$126,$D$107:$D$126)*$D$19*(1+SUM($C$546)),""))))</f>
        <v/>
      </c>
      <c r="E183" s="206" t="str">
        <f t="shared" si="123"/>
        <v/>
      </c>
      <c r="F183" s="206" t="str">
        <f t="shared" si="123"/>
        <v/>
      </c>
      <c r="G183" s="206" t="str">
        <f t="shared" si="123"/>
        <v/>
      </c>
      <c r="H183" s="206" t="str">
        <f t="shared" si="123"/>
        <v/>
      </c>
      <c r="I183" s="206" t="str">
        <f t="shared" si="123"/>
        <v/>
      </c>
      <c r="J183" s="206" t="str">
        <f t="shared" si="123"/>
        <v/>
      </c>
      <c r="K183" s="206" t="str">
        <f t="shared" si="123"/>
        <v/>
      </c>
      <c r="L183" s="206" t="str">
        <f t="shared" si="123"/>
        <v/>
      </c>
      <c r="M183" s="206" t="str">
        <f t="shared" si="123"/>
        <v/>
      </c>
      <c r="N183" s="206" t="str">
        <f t="shared" si="123"/>
        <v/>
      </c>
      <c r="O183" s="206" t="str">
        <f t="shared" si="123"/>
        <v/>
      </c>
      <c r="P183" s="206" t="str">
        <f t="shared" si="123"/>
        <v/>
      </c>
      <c r="Q183" s="206" t="str">
        <f t="shared" si="123"/>
        <v/>
      </c>
      <c r="R183" s="206" t="str">
        <f t="shared" si="123"/>
        <v/>
      </c>
      <c r="S183" s="206" t="str">
        <f t="shared" si="123"/>
        <v/>
      </c>
      <c r="T183" s="206" t="str">
        <f t="shared" si="123"/>
        <v/>
      </c>
      <c r="U183" s="206" t="str">
        <f t="shared" si="123"/>
        <v/>
      </c>
      <c r="V183" s="206" t="str">
        <f t="shared" si="123"/>
        <v/>
      </c>
      <c r="W183" s="206" t="str">
        <f t="shared" si="123"/>
        <v/>
      </c>
      <c r="X183" s="206" t="str">
        <f t="shared" si="123"/>
        <v/>
      </c>
      <c r="Y183" s="206" t="str">
        <f t="shared" si="123"/>
        <v/>
      </c>
      <c r="Z183" s="206" t="str">
        <f t="shared" si="123"/>
        <v/>
      </c>
      <c r="AA183" s="206" t="str">
        <f t="shared" si="123"/>
        <v/>
      </c>
      <c r="AB183" s="206" t="str">
        <f t="shared" si="123"/>
        <v/>
      </c>
      <c r="AC183" s="206" t="str">
        <f t="shared" si="123"/>
        <v/>
      </c>
      <c r="AD183" s="206" t="str">
        <f t="shared" si="123"/>
        <v/>
      </c>
      <c r="AE183" s="206" t="str">
        <f t="shared" si="123"/>
        <v/>
      </c>
      <c r="AF183" s="206" t="str">
        <f t="shared" si="123"/>
        <v/>
      </c>
      <c r="AG183" s="206" t="str">
        <f t="shared" si="123"/>
        <v/>
      </c>
    </row>
    <row r="184" spans="1:40" s="203" customFormat="1">
      <c r="A184" s="207" t="s">
        <v>150</v>
      </c>
      <c r="B184" s="208" t="str">
        <f>CONCATENATE("Koszty niekwalifikowalne do analizy finansowej –",$E$18," (II.1+II.2)")</f>
        <v>Koszty niekwalifikowalne do analizy finansowej – w cenach netto + część VAT (II.1+II.2)</v>
      </c>
      <c r="C184" s="209">
        <f>SUM($C$182:$C$183)</f>
        <v>0</v>
      </c>
      <c r="D184" s="209" t="str">
        <f>IF(D$179="","",SUM(D$182,D$183))</f>
        <v/>
      </c>
      <c r="E184" s="209" t="str">
        <f t="shared" ref="E184:AG184" si="124">IF(E$179="","",SUM(E$182,E$183))</f>
        <v/>
      </c>
      <c r="F184" s="209" t="str">
        <f t="shared" si="124"/>
        <v/>
      </c>
      <c r="G184" s="209" t="str">
        <f t="shared" si="124"/>
        <v/>
      </c>
      <c r="H184" s="209" t="str">
        <f t="shared" si="124"/>
        <v/>
      </c>
      <c r="I184" s="209" t="str">
        <f t="shared" si="124"/>
        <v/>
      </c>
      <c r="J184" s="209" t="str">
        <f t="shared" si="124"/>
        <v/>
      </c>
      <c r="K184" s="209" t="str">
        <f t="shared" si="124"/>
        <v/>
      </c>
      <c r="L184" s="209" t="str">
        <f t="shared" si="124"/>
        <v/>
      </c>
      <c r="M184" s="209" t="str">
        <f t="shared" si="124"/>
        <v/>
      </c>
      <c r="N184" s="209" t="str">
        <f t="shared" si="124"/>
        <v/>
      </c>
      <c r="O184" s="209" t="str">
        <f t="shared" si="124"/>
        <v/>
      </c>
      <c r="P184" s="209" t="str">
        <f t="shared" si="124"/>
        <v/>
      </c>
      <c r="Q184" s="209" t="str">
        <f t="shared" si="124"/>
        <v/>
      </c>
      <c r="R184" s="209" t="str">
        <f t="shared" si="124"/>
        <v/>
      </c>
      <c r="S184" s="209" t="str">
        <f t="shared" si="124"/>
        <v/>
      </c>
      <c r="T184" s="209" t="str">
        <f t="shared" si="124"/>
        <v/>
      </c>
      <c r="U184" s="209" t="str">
        <f t="shared" si="124"/>
        <v/>
      </c>
      <c r="V184" s="209" t="str">
        <f t="shared" si="124"/>
        <v/>
      </c>
      <c r="W184" s="209" t="str">
        <f t="shared" si="124"/>
        <v/>
      </c>
      <c r="X184" s="209" t="str">
        <f t="shared" si="124"/>
        <v/>
      </c>
      <c r="Y184" s="209" t="str">
        <f t="shared" si="124"/>
        <v/>
      </c>
      <c r="Z184" s="209" t="str">
        <f t="shared" si="124"/>
        <v/>
      </c>
      <c r="AA184" s="209" t="str">
        <f t="shared" si="124"/>
        <v/>
      </c>
      <c r="AB184" s="209" t="str">
        <f t="shared" si="124"/>
        <v/>
      </c>
      <c r="AC184" s="209" t="str">
        <f t="shared" si="124"/>
        <v/>
      </c>
      <c r="AD184" s="209" t="str">
        <f t="shared" si="124"/>
        <v/>
      </c>
      <c r="AE184" s="209" t="str">
        <f t="shared" si="124"/>
        <v/>
      </c>
      <c r="AF184" s="209" t="str">
        <f t="shared" si="124"/>
        <v/>
      </c>
      <c r="AG184" s="209" t="str">
        <f t="shared" si="124"/>
        <v/>
      </c>
    </row>
    <row r="185" spans="1:40" s="213" customFormat="1">
      <c r="A185" s="210" t="s">
        <v>133</v>
      </c>
      <c r="B185" s="211" t="str">
        <f>CONCATENATE("Koszty inwestycyjne do analizy finansowej –",$E$18," (I.3+II.3)")</f>
        <v>Koszty inwestycyjne do analizy finansowej – w cenach netto + część VAT (I.3+II.3)</v>
      </c>
      <c r="C185" s="212">
        <f>SUM($C$181,$C$184)</f>
        <v>0</v>
      </c>
      <c r="D185" s="212" t="str">
        <f>IF(D$181="","",SUM(D$181,D$184))</f>
        <v/>
      </c>
      <c r="E185" s="212" t="str">
        <f t="shared" ref="E185:AG185" si="125">IF(E$181="","",SUM(E$181,E$184))</f>
        <v/>
      </c>
      <c r="F185" s="212" t="str">
        <f t="shared" si="125"/>
        <v/>
      </c>
      <c r="G185" s="212" t="str">
        <f t="shared" si="125"/>
        <v/>
      </c>
      <c r="H185" s="212" t="str">
        <f t="shared" si="125"/>
        <v/>
      </c>
      <c r="I185" s="212" t="str">
        <f t="shared" si="125"/>
        <v/>
      </c>
      <c r="J185" s="212" t="str">
        <f t="shared" si="125"/>
        <v/>
      </c>
      <c r="K185" s="212" t="str">
        <f t="shared" si="125"/>
        <v/>
      </c>
      <c r="L185" s="212" t="str">
        <f t="shared" si="125"/>
        <v/>
      </c>
      <c r="M185" s="212" t="str">
        <f t="shared" si="125"/>
        <v/>
      </c>
      <c r="N185" s="212" t="str">
        <f t="shared" si="125"/>
        <v/>
      </c>
      <c r="O185" s="212" t="str">
        <f t="shared" si="125"/>
        <v/>
      </c>
      <c r="P185" s="212" t="str">
        <f t="shared" si="125"/>
        <v/>
      </c>
      <c r="Q185" s="212" t="str">
        <f t="shared" si="125"/>
        <v/>
      </c>
      <c r="R185" s="212" t="str">
        <f t="shared" si="125"/>
        <v/>
      </c>
      <c r="S185" s="212" t="str">
        <f t="shared" si="125"/>
        <v/>
      </c>
      <c r="T185" s="212" t="str">
        <f t="shared" si="125"/>
        <v/>
      </c>
      <c r="U185" s="212" t="str">
        <f t="shared" si="125"/>
        <v/>
      </c>
      <c r="V185" s="212" t="str">
        <f t="shared" si="125"/>
        <v/>
      </c>
      <c r="W185" s="212" t="str">
        <f t="shared" si="125"/>
        <v/>
      </c>
      <c r="X185" s="212" t="str">
        <f t="shared" si="125"/>
        <v/>
      </c>
      <c r="Y185" s="212" t="str">
        <f t="shared" si="125"/>
        <v/>
      </c>
      <c r="Z185" s="212" t="str">
        <f t="shared" si="125"/>
        <v/>
      </c>
      <c r="AA185" s="212" t="str">
        <f t="shared" si="125"/>
        <v/>
      </c>
      <c r="AB185" s="212" t="str">
        <f t="shared" si="125"/>
        <v/>
      </c>
      <c r="AC185" s="212" t="str">
        <f t="shared" si="125"/>
        <v/>
      </c>
      <c r="AD185" s="212" t="str">
        <f t="shared" si="125"/>
        <v/>
      </c>
      <c r="AE185" s="212" t="str">
        <f t="shared" si="125"/>
        <v/>
      </c>
      <c r="AF185" s="212" t="str">
        <f t="shared" si="125"/>
        <v/>
      </c>
      <c r="AG185" s="212" t="str">
        <f t="shared" si="125"/>
        <v/>
      </c>
    </row>
    <row r="186" spans="1:40" s="213" customFormat="1">
      <c r="A186" s="214" t="s">
        <v>143</v>
      </c>
      <c r="B186" s="215" t="s">
        <v>158</v>
      </c>
      <c r="C186" s="216">
        <f>SUM($C$179,$C$182)</f>
        <v>0</v>
      </c>
      <c r="D186" s="216" t="str">
        <f>IF(D$179="","",SUM(D$179,D$182))</f>
        <v/>
      </c>
      <c r="E186" s="216" t="str">
        <f t="shared" ref="E186:AG186" si="126">IF(E$179="","",SUM(E$179,E$182))</f>
        <v/>
      </c>
      <c r="F186" s="216" t="str">
        <f t="shared" si="126"/>
        <v/>
      </c>
      <c r="G186" s="216" t="str">
        <f t="shared" si="126"/>
        <v/>
      </c>
      <c r="H186" s="216" t="str">
        <f t="shared" si="126"/>
        <v/>
      </c>
      <c r="I186" s="216" t="str">
        <f t="shared" si="126"/>
        <v/>
      </c>
      <c r="J186" s="216" t="str">
        <f t="shared" si="126"/>
        <v/>
      </c>
      <c r="K186" s="216" t="str">
        <f t="shared" si="126"/>
        <v/>
      </c>
      <c r="L186" s="216" t="str">
        <f t="shared" si="126"/>
        <v/>
      </c>
      <c r="M186" s="216" t="str">
        <f t="shared" si="126"/>
        <v/>
      </c>
      <c r="N186" s="216" t="str">
        <f t="shared" si="126"/>
        <v/>
      </c>
      <c r="O186" s="216" t="str">
        <f t="shared" si="126"/>
        <v/>
      </c>
      <c r="P186" s="216" t="str">
        <f t="shared" si="126"/>
        <v/>
      </c>
      <c r="Q186" s="216" t="str">
        <f t="shared" si="126"/>
        <v/>
      </c>
      <c r="R186" s="216" t="str">
        <f t="shared" si="126"/>
        <v/>
      </c>
      <c r="S186" s="216" t="str">
        <f t="shared" si="126"/>
        <v/>
      </c>
      <c r="T186" s="216" t="str">
        <f t="shared" si="126"/>
        <v/>
      </c>
      <c r="U186" s="216" t="str">
        <f t="shared" si="126"/>
        <v/>
      </c>
      <c r="V186" s="216" t="str">
        <f t="shared" si="126"/>
        <v/>
      </c>
      <c r="W186" s="216" t="str">
        <f t="shared" si="126"/>
        <v/>
      </c>
      <c r="X186" s="216" t="str">
        <f t="shared" si="126"/>
        <v/>
      </c>
      <c r="Y186" s="216" t="str">
        <f t="shared" si="126"/>
        <v/>
      </c>
      <c r="Z186" s="216" t="str">
        <f t="shared" si="126"/>
        <v/>
      </c>
      <c r="AA186" s="216" t="str">
        <f t="shared" si="126"/>
        <v/>
      </c>
      <c r="AB186" s="216" t="str">
        <f t="shared" si="126"/>
        <v/>
      </c>
      <c r="AC186" s="216" t="str">
        <f t="shared" si="126"/>
        <v/>
      </c>
      <c r="AD186" s="216" t="str">
        <f t="shared" si="126"/>
        <v/>
      </c>
      <c r="AE186" s="216" t="str">
        <f t="shared" si="126"/>
        <v/>
      </c>
      <c r="AF186" s="216" t="str">
        <f t="shared" si="126"/>
        <v/>
      </c>
      <c r="AG186" s="216" t="str">
        <f t="shared" si="126"/>
        <v/>
      </c>
    </row>
    <row r="187" spans="1:40" s="62" customFormat="1">
      <c r="A187" s="191" t="s">
        <v>134</v>
      </c>
      <c r="B187" s="192" t="s">
        <v>155</v>
      </c>
      <c r="C187" s="217">
        <f>SUM($C$135:$C$154,$C$156:$C$175)</f>
        <v>0</v>
      </c>
      <c r="D187" s="193">
        <f t="shared" ref="D187:AG187" si="127">IF(G$83="","",SUM(G$135:G$154,G$156:G$175))</f>
        <v>0</v>
      </c>
      <c r="E187" s="193">
        <f t="shared" si="127"/>
        <v>0</v>
      </c>
      <c r="F187" s="193">
        <f t="shared" si="127"/>
        <v>0</v>
      </c>
      <c r="G187" s="193">
        <f t="shared" si="127"/>
        <v>0</v>
      </c>
      <c r="H187" s="193">
        <f t="shared" si="127"/>
        <v>0</v>
      </c>
      <c r="I187" s="193">
        <f t="shared" si="127"/>
        <v>0</v>
      </c>
      <c r="J187" s="193">
        <f t="shared" si="127"/>
        <v>0</v>
      </c>
      <c r="K187" s="193">
        <f t="shared" si="127"/>
        <v>0</v>
      </c>
      <c r="L187" s="193">
        <f t="shared" si="127"/>
        <v>0</v>
      </c>
      <c r="M187" s="193">
        <f t="shared" si="127"/>
        <v>0</v>
      </c>
      <c r="N187" s="193">
        <f t="shared" si="127"/>
        <v>0</v>
      </c>
      <c r="O187" s="193">
        <f t="shared" si="127"/>
        <v>0</v>
      </c>
      <c r="P187" s="193">
        <f t="shared" si="127"/>
        <v>0</v>
      </c>
      <c r="Q187" s="193">
        <f t="shared" si="127"/>
        <v>0</v>
      </c>
      <c r="R187" s="193">
        <f t="shared" si="127"/>
        <v>0</v>
      </c>
      <c r="S187" s="193">
        <f t="shared" si="127"/>
        <v>0</v>
      </c>
      <c r="T187" s="193">
        <f t="shared" si="127"/>
        <v>0</v>
      </c>
      <c r="U187" s="193">
        <f t="shared" si="127"/>
        <v>0</v>
      </c>
      <c r="V187" s="193">
        <f t="shared" si="127"/>
        <v>0</v>
      </c>
      <c r="W187" s="193">
        <f t="shared" si="127"/>
        <v>0</v>
      </c>
      <c r="X187" s="193">
        <f t="shared" si="127"/>
        <v>0</v>
      </c>
      <c r="Y187" s="193">
        <f t="shared" si="127"/>
        <v>0</v>
      </c>
      <c r="Z187" s="193">
        <f t="shared" si="127"/>
        <v>0</v>
      </c>
      <c r="AA187" s="193">
        <f t="shared" si="127"/>
        <v>0</v>
      </c>
      <c r="AB187" s="193">
        <f t="shared" si="127"/>
        <v>0</v>
      </c>
      <c r="AC187" s="193">
        <f t="shared" si="127"/>
        <v>0</v>
      </c>
      <c r="AD187" s="193">
        <f t="shared" si="127"/>
        <v>0</v>
      </c>
      <c r="AE187" s="193">
        <f t="shared" si="127"/>
        <v>0</v>
      </c>
      <c r="AF187" s="193">
        <f t="shared" si="127"/>
        <v>0</v>
      </c>
      <c r="AG187" s="193">
        <f t="shared" si="127"/>
        <v>0</v>
      </c>
    </row>
    <row r="188" spans="1:40" s="62" customFormat="1">
      <c r="A188" s="194" t="s">
        <v>144</v>
      </c>
      <c r="B188" s="195" t="s">
        <v>154</v>
      </c>
      <c r="C188" s="196" t="str">
        <f>IF($D$18="Tak",SUMPRODUCT($C$135:$C$154,$D$135:$D$154)+SUMPRODUCT($C$156:$C$175,$D$156:$D$175),IF($D$18="Nie",0,IF($D$18="Częściowo",(SUMPRODUCT($C$135:$C$154,$D$135:$D$154)+SUMPRODUCT($C$156:$C$175,$D$156:$D$175))*$D$19,"")))</f>
        <v/>
      </c>
      <c r="D188" s="196" t="str">
        <f t="shared" ref="D188:AG188" si="128">IF(G$83="","",IF($D$18="Tak",SUMPRODUCT(G$135:G$154,$D$135:$D$154)+SUMPRODUCT(G$156:G$175,$D$156:$D$175),IF($D$18="Nie",0,IF($D$18="Częściowo",(SUMPRODUCT(G$135:G$154,$D$135:$D$154)+SUMPRODUCT(G$156:G$175,$D$156:$D$175))*$D$19,""))))</f>
        <v/>
      </c>
      <c r="E188" s="196" t="str">
        <f t="shared" si="128"/>
        <v/>
      </c>
      <c r="F188" s="196" t="str">
        <f t="shared" si="128"/>
        <v/>
      </c>
      <c r="G188" s="196" t="str">
        <f t="shared" si="128"/>
        <v/>
      </c>
      <c r="H188" s="196" t="str">
        <f t="shared" si="128"/>
        <v/>
      </c>
      <c r="I188" s="196" t="str">
        <f t="shared" si="128"/>
        <v/>
      </c>
      <c r="J188" s="196" t="str">
        <f t="shared" si="128"/>
        <v/>
      </c>
      <c r="K188" s="196" t="str">
        <f t="shared" si="128"/>
        <v/>
      </c>
      <c r="L188" s="196" t="str">
        <f t="shared" si="128"/>
        <v/>
      </c>
      <c r="M188" s="196" t="str">
        <f t="shared" si="128"/>
        <v/>
      </c>
      <c r="N188" s="196" t="str">
        <f t="shared" si="128"/>
        <v/>
      </c>
      <c r="O188" s="196" t="str">
        <f t="shared" si="128"/>
        <v/>
      </c>
      <c r="P188" s="196" t="str">
        <f t="shared" si="128"/>
        <v/>
      </c>
      <c r="Q188" s="196" t="str">
        <f t="shared" si="128"/>
        <v/>
      </c>
      <c r="R188" s="196" t="str">
        <f t="shared" si="128"/>
        <v/>
      </c>
      <c r="S188" s="196" t="str">
        <f t="shared" si="128"/>
        <v/>
      </c>
      <c r="T188" s="196" t="str">
        <f t="shared" si="128"/>
        <v/>
      </c>
      <c r="U188" s="196" t="str">
        <f t="shared" si="128"/>
        <v/>
      </c>
      <c r="V188" s="196" t="str">
        <f t="shared" si="128"/>
        <v/>
      </c>
      <c r="W188" s="196" t="str">
        <f t="shared" si="128"/>
        <v/>
      </c>
      <c r="X188" s="196" t="str">
        <f t="shared" si="128"/>
        <v/>
      </c>
      <c r="Y188" s="196" t="str">
        <f t="shared" si="128"/>
        <v/>
      </c>
      <c r="Z188" s="196" t="str">
        <f t="shared" si="128"/>
        <v/>
      </c>
      <c r="AA188" s="196" t="str">
        <f t="shared" si="128"/>
        <v/>
      </c>
      <c r="AB188" s="196" t="str">
        <f t="shared" si="128"/>
        <v/>
      </c>
      <c r="AC188" s="196" t="str">
        <f t="shared" si="128"/>
        <v/>
      </c>
      <c r="AD188" s="196" t="str">
        <f t="shared" si="128"/>
        <v/>
      </c>
      <c r="AE188" s="196" t="str">
        <f t="shared" si="128"/>
        <v/>
      </c>
      <c r="AF188" s="196" t="str">
        <f t="shared" si="128"/>
        <v/>
      </c>
      <c r="AG188" s="196" t="str">
        <f t="shared" si="128"/>
        <v/>
      </c>
    </row>
    <row r="189" spans="1:40" s="61" customFormat="1">
      <c r="A189" s="197" t="s">
        <v>153</v>
      </c>
      <c r="B189" s="198" t="str">
        <f>CONCATENATE("Koszty odtworzeniowe do analizy finansowej –",$E$18," (III.1+III.2)")</f>
        <v>Koszty odtworzeniowe do analizy finansowej – w cenach netto + część VAT (III.1+III.2)</v>
      </c>
      <c r="C189" s="218">
        <f>SUM($C$187,$C$188)</f>
        <v>0</v>
      </c>
      <c r="D189" s="199">
        <f t="shared" ref="D189:AG189" si="129">IF(G$83="","",SUM(D$187,D$188))</f>
        <v>0</v>
      </c>
      <c r="E189" s="199">
        <f t="shared" si="129"/>
        <v>0</v>
      </c>
      <c r="F189" s="199">
        <f t="shared" si="129"/>
        <v>0</v>
      </c>
      <c r="G189" s="199">
        <f t="shared" si="129"/>
        <v>0</v>
      </c>
      <c r="H189" s="199">
        <f t="shared" si="129"/>
        <v>0</v>
      </c>
      <c r="I189" s="199">
        <f t="shared" si="129"/>
        <v>0</v>
      </c>
      <c r="J189" s="199">
        <f t="shared" si="129"/>
        <v>0</v>
      </c>
      <c r="K189" s="199">
        <f t="shared" si="129"/>
        <v>0</v>
      </c>
      <c r="L189" s="199">
        <f t="shared" si="129"/>
        <v>0</v>
      </c>
      <c r="M189" s="199">
        <f t="shared" si="129"/>
        <v>0</v>
      </c>
      <c r="N189" s="199">
        <f t="shared" si="129"/>
        <v>0</v>
      </c>
      <c r="O189" s="199">
        <f t="shared" si="129"/>
        <v>0</v>
      </c>
      <c r="P189" s="199">
        <f t="shared" si="129"/>
        <v>0</v>
      </c>
      <c r="Q189" s="199">
        <f t="shared" si="129"/>
        <v>0</v>
      </c>
      <c r="R189" s="199">
        <f t="shared" si="129"/>
        <v>0</v>
      </c>
      <c r="S189" s="199">
        <f t="shared" si="129"/>
        <v>0</v>
      </c>
      <c r="T189" s="199">
        <f t="shared" si="129"/>
        <v>0</v>
      </c>
      <c r="U189" s="199">
        <f t="shared" si="129"/>
        <v>0</v>
      </c>
      <c r="V189" s="199">
        <f t="shared" si="129"/>
        <v>0</v>
      </c>
      <c r="W189" s="199">
        <f t="shared" si="129"/>
        <v>0</v>
      </c>
      <c r="X189" s="199">
        <f t="shared" si="129"/>
        <v>0</v>
      </c>
      <c r="Y189" s="199">
        <f t="shared" si="129"/>
        <v>0</v>
      </c>
      <c r="Z189" s="199">
        <f t="shared" si="129"/>
        <v>0</v>
      </c>
      <c r="AA189" s="199">
        <f t="shared" si="129"/>
        <v>0</v>
      </c>
      <c r="AB189" s="199">
        <f t="shared" si="129"/>
        <v>0</v>
      </c>
      <c r="AC189" s="199">
        <f t="shared" si="129"/>
        <v>0</v>
      </c>
      <c r="AD189" s="199">
        <f t="shared" si="129"/>
        <v>0</v>
      </c>
      <c r="AE189" s="199">
        <f t="shared" si="129"/>
        <v>0</v>
      </c>
      <c r="AF189" s="199">
        <f t="shared" si="129"/>
        <v>0</v>
      </c>
      <c r="AG189" s="199">
        <f t="shared" si="129"/>
        <v>0</v>
      </c>
    </row>
    <row r="190" spans="1:40" s="62" customFormat="1">
      <c r="A190" s="194" t="s">
        <v>110</v>
      </c>
      <c r="B190" s="195" t="s">
        <v>118</v>
      </c>
      <c r="C190" s="219">
        <f>$C$130</f>
        <v>0</v>
      </c>
      <c r="D190" s="196" t="str">
        <f t="shared" ref="D190:AG190" si="130">IF(G$83="","",G$130)</f>
        <v/>
      </c>
      <c r="E190" s="196" t="str">
        <f t="shared" si="130"/>
        <v/>
      </c>
      <c r="F190" s="196" t="str">
        <f t="shared" si="130"/>
        <v/>
      </c>
      <c r="G190" s="196" t="str">
        <f t="shared" si="130"/>
        <v/>
      </c>
      <c r="H190" s="196" t="str">
        <f t="shared" si="130"/>
        <v/>
      </c>
      <c r="I190" s="196" t="str">
        <f t="shared" si="130"/>
        <v/>
      </c>
      <c r="J190" s="196" t="str">
        <f t="shared" si="130"/>
        <v/>
      </c>
      <c r="K190" s="196" t="str">
        <f t="shared" si="130"/>
        <v/>
      </c>
      <c r="L190" s="196" t="str">
        <f t="shared" si="130"/>
        <v/>
      </c>
      <c r="M190" s="196" t="str">
        <f t="shared" si="130"/>
        <v/>
      </c>
      <c r="N190" s="196" t="str">
        <f t="shared" si="130"/>
        <v/>
      </c>
      <c r="O190" s="196" t="str">
        <f t="shared" si="130"/>
        <v/>
      </c>
      <c r="P190" s="196" t="str">
        <f t="shared" si="130"/>
        <v/>
      </c>
      <c r="Q190" s="196" t="str">
        <f t="shared" si="130"/>
        <v/>
      </c>
      <c r="R190" s="196" t="str">
        <f t="shared" si="130"/>
        <v/>
      </c>
      <c r="S190" s="196" t="str">
        <f t="shared" si="130"/>
        <v/>
      </c>
      <c r="T190" s="196" t="str">
        <f t="shared" si="130"/>
        <v/>
      </c>
      <c r="U190" s="196" t="str">
        <f t="shared" si="130"/>
        <v/>
      </c>
      <c r="V190" s="196" t="str">
        <f t="shared" si="130"/>
        <v/>
      </c>
      <c r="W190" s="196" t="str">
        <f t="shared" si="130"/>
        <v/>
      </c>
      <c r="X190" s="196" t="str">
        <f t="shared" si="130"/>
        <v/>
      </c>
      <c r="Y190" s="196" t="str">
        <f t="shared" si="130"/>
        <v/>
      </c>
      <c r="Z190" s="196" t="str">
        <f t="shared" si="130"/>
        <v/>
      </c>
      <c r="AA190" s="196" t="str">
        <f t="shared" si="130"/>
        <v/>
      </c>
      <c r="AB190" s="196" t="str">
        <f t="shared" si="130"/>
        <v/>
      </c>
      <c r="AC190" s="196" t="str">
        <f t="shared" si="130"/>
        <v/>
      </c>
      <c r="AD190" s="196" t="str">
        <f t="shared" si="130"/>
        <v/>
      </c>
      <c r="AE190" s="196" t="str">
        <f t="shared" si="130"/>
        <v/>
      </c>
      <c r="AF190" s="196" t="str">
        <f t="shared" si="130"/>
        <v/>
      </c>
      <c r="AG190" s="196" t="str">
        <f t="shared" si="130"/>
        <v/>
      </c>
    </row>
    <row r="191" spans="1:40" s="223" customFormat="1">
      <c r="A191" s="220" t="s">
        <v>42</v>
      </c>
      <c r="B191" s="221" t="str">
        <f>CONCATENATE("Koszty ogółem do analizy finansowej –",$E$18," (I.3+II.3+III.3+IV)")</f>
        <v>Koszty ogółem do analizy finansowej – w cenach netto + część VAT (I.3+II.3+III.3+IV)</v>
      </c>
      <c r="C191" s="222">
        <f>SUM($C$181,$C$184,$C$189,$C$190)</f>
        <v>0</v>
      </c>
      <c r="D191" s="222">
        <f t="shared" ref="D191:AG191" si="131">IF(G$83="","",SUM(D$181,D$184,D$189,D$190))</f>
        <v>0</v>
      </c>
      <c r="E191" s="222">
        <f t="shared" si="131"/>
        <v>0</v>
      </c>
      <c r="F191" s="222">
        <f t="shared" si="131"/>
        <v>0</v>
      </c>
      <c r="G191" s="222">
        <f t="shared" si="131"/>
        <v>0</v>
      </c>
      <c r="H191" s="222">
        <f t="shared" si="131"/>
        <v>0</v>
      </c>
      <c r="I191" s="222">
        <f t="shared" si="131"/>
        <v>0</v>
      </c>
      <c r="J191" s="222">
        <f t="shared" si="131"/>
        <v>0</v>
      </c>
      <c r="K191" s="222">
        <f t="shared" si="131"/>
        <v>0</v>
      </c>
      <c r="L191" s="222">
        <f t="shared" si="131"/>
        <v>0</v>
      </c>
      <c r="M191" s="222">
        <f t="shared" si="131"/>
        <v>0</v>
      </c>
      <c r="N191" s="222">
        <f t="shared" si="131"/>
        <v>0</v>
      </c>
      <c r="O191" s="222">
        <f t="shared" si="131"/>
        <v>0</v>
      </c>
      <c r="P191" s="222">
        <f t="shared" si="131"/>
        <v>0</v>
      </c>
      <c r="Q191" s="222">
        <f t="shared" si="131"/>
        <v>0</v>
      </c>
      <c r="R191" s="222">
        <f t="shared" si="131"/>
        <v>0</v>
      </c>
      <c r="S191" s="222">
        <f t="shared" si="131"/>
        <v>0</v>
      </c>
      <c r="T191" s="222">
        <f t="shared" si="131"/>
        <v>0</v>
      </c>
      <c r="U191" s="222">
        <f t="shared" si="131"/>
        <v>0</v>
      </c>
      <c r="V191" s="222">
        <f t="shared" si="131"/>
        <v>0</v>
      </c>
      <c r="W191" s="222">
        <f t="shared" si="131"/>
        <v>0</v>
      </c>
      <c r="X191" s="222">
        <f t="shared" si="131"/>
        <v>0</v>
      </c>
      <c r="Y191" s="222">
        <f t="shared" si="131"/>
        <v>0</v>
      </c>
      <c r="Z191" s="222">
        <f t="shared" si="131"/>
        <v>0</v>
      </c>
      <c r="AA191" s="222">
        <f t="shared" si="131"/>
        <v>0</v>
      </c>
      <c r="AB191" s="222">
        <f t="shared" si="131"/>
        <v>0</v>
      </c>
      <c r="AC191" s="222">
        <f t="shared" si="131"/>
        <v>0</v>
      </c>
      <c r="AD191" s="222">
        <f t="shared" si="131"/>
        <v>0</v>
      </c>
      <c r="AE191" s="222">
        <f t="shared" si="131"/>
        <v>0</v>
      </c>
      <c r="AF191" s="222">
        <f t="shared" si="131"/>
        <v>0</v>
      </c>
      <c r="AG191" s="222">
        <f t="shared" si="131"/>
        <v>0</v>
      </c>
    </row>
    <row r="192" spans="1:40" s="223" customFormat="1">
      <c r="A192" s="224" t="s">
        <v>156</v>
      </c>
      <c r="B192" s="225" t="s">
        <v>157</v>
      </c>
      <c r="C192" s="226">
        <f>SUM($C$179,$C$182,$C$187,$C$190)</f>
        <v>0</v>
      </c>
      <c r="D192" s="226">
        <f t="shared" ref="D192:AG192" si="132">IF(G$83="","",SUM(D$179,D$182,D$187,D$190))</f>
        <v>0</v>
      </c>
      <c r="E192" s="226">
        <f t="shared" si="132"/>
        <v>0</v>
      </c>
      <c r="F192" s="226">
        <f t="shared" si="132"/>
        <v>0</v>
      </c>
      <c r="G192" s="226">
        <f t="shared" si="132"/>
        <v>0</v>
      </c>
      <c r="H192" s="226">
        <f t="shared" si="132"/>
        <v>0</v>
      </c>
      <c r="I192" s="226">
        <f t="shared" si="132"/>
        <v>0</v>
      </c>
      <c r="J192" s="226">
        <f t="shared" si="132"/>
        <v>0</v>
      </c>
      <c r="K192" s="226">
        <f t="shared" si="132"/>
        <v>0</v>
      </c>
      <c r="L192" s="226">
        <f t="shared" si="132"/>
        <v>0</v>
      </c>
      <c r="M192" s="226">
        <f t="shared" si="132"/>
        <v>0</v>
      </c>
      <c r="N192" s="226">
        <f t="shared" si="132"/>
        <v>0</v>
      </c>
      <c r="O192" s="226">
        <f t="shared" si="132"/>
        <v>0</v>
      </c>
      <c r="P192" s="226">
        <f t="shared" si="132"/>
        <v>0</v>
      </c>
      <c r="Q192" s="226">
        <f t="shared" si="132"/>
        <v>0</v>
      </c>
      <c r="R192" s="226">
        <f t="shared" si="132"/>
        <v>0</v>
      </c>
      <c r="S192" s="226">
        <f t="shared" si="132"/>
        <v>0</v>
      </c>
      <c r="T192" s="226">
        <f t="shared" si="132"/>
        <v>0</v>
      </c>
      <c r="U192" s="226">
        <f t="shared" si="132"/>
        <v>0</v>
      </c>
      <c r="V192" s="226">
        <f t="shared" si="132"/>
        <v>0</v>
      </c>
      <c r="W192" s="226">
        <f t="shared" si="132"/>
        <v>0</v>
      </c>
      <c r="X192" s="226">
        <f t="shared" si="132"/>
        <v>0</v>
      </c>
      <c r="Y192" s="226">
        <f t="shared" si="132"/>
        <v>0</v>
      </c>
      <c r="Z192" s="226">
        <f t="shared" si="132"/>
        <v>0</v>
      </c>
      <c r="AA192" s="226">
        <f t="shared" si="132"/>
        <v>0</v>
      </c>
      <c r="AB192" s="226">
        <f t="shared" si="132"/>
        <v>0</v>
      </c>
      <c r="AC192" s="226">
        <f t="shared" si="132"/>
        <v>0</v>
      </c>
      <c r="AD192" s="226">
        <f t="shared" si="132"/>
        <v>0</v>
      </c>
      <c r="AE192" s="226">
        <f t="shared" si="132"/>
        <v>0</v>
      </c>
      <c r="AF192" s="226">
        <f t="shared" si="132"/>
        <v>0</v>
      </c>
      <c r="AG192" s="226">
        <f t="shared" si="132"/>
        <v>0</v>
      </c>
    </row>
    <row r="193" spans="1:33" s="67" customFormat="1">
      <c r="A193" s="342" t="s">
        <v>21</v>
      </c>
      <c r="B193" s="343" t="s">
        <v>119</v>
      </c>
      <c r="C193" s="344">
        <f>SUM($C$180,$C$183,$C$188)</f>
        <v>0</v>
      </c>
      <c r="D193" s="344">
        <f t="shared" ref="D193:AG193" si="133">IF(G$83="","",SUM(D$180,D$183,D$188))</f>
        <v>0</v>
      </c>
      <c r="E193" s="344">
        <f t="shared" si="133"/>
        <v>0</v>
      </c>
      <c r="F193" s="344">
        <f t="shared" si="133"/>
        <v>0</v>
      </c>
      <c r="G193" s="344">
        <f t="shared" si="133"/>
        <v>0</v>
      </c>
      <c r="H193" s="344">
        <f t="shared" si="133"/>
        <v>0</v>
      </c>
      <c r="I193" s="344">
        <f t="shared" si="133"/>
        <v>0</v>
      </c>
      <c r="J193" s="344">
        <f t="shared" si="133"/>
        <v>0</v>
      </c>
      <c r="K193" s="344">
        <f t="shared" si="133"/>
        <v>0</v>
      </c>
      <c r="L193" s="344">
        <f t="shared" si="133"/>
        <v>0</v>
      </c>
      <c r="M193" s="344">
        <f t="shared" si="133"/>
        <v>0</v>
      </c>
      <c r="N193" s="344">
        <f t="shared" si="133"/>
        <v>0</v>
      </c>
      <c r="O193" s="344">
        <f t="shared" si="133"/>
        <v>0</v>
      </c>
      <c r="P193" s="344">
        <f t="shared" si="133"/>
        <v>0</v>
      </c>
      <c r="Q193" s="344">
        <f t="shared" si="133"/>
        <v>0</v>
      </c>
      <c r="R193" s="344">
        <f t="shared" si="133"/>
        <v>0</v>
      </c>
      <c r="S193" s="344">
        <f t="shared" si="133"/>
        <v>0</v>
      </c>
      <c r="T193" s="344">
        <f t="shared" si="133"/>
        <v>0</v>
      </c>
      <c r="U193" s="344">
        <f t="shared" si="133"/>
        <v>0</v>
      </c>
      <c r="V193" s="344">
        <f t="shared" si="133"/>
        <v>0</v>
      </c>
      <c r="W193" s="344">
        <f t="shared" si="133"/>
        <v>0</v>
      </c>
      <c r="X193" s="344">
        <f t="shared" si="133"/>
        <v>0</v>
      </c>
      <c r="Y193" s="344">
        <f t="shared" si="133"/>
        <v>0</v>
      </c>
      <c r="Z193" s="344">
        <f t="shared" si="133"/>
        <v>0</v>
      </c>
      <c r="AA193" s="344">
        <f t="shared" si="133"/>
        <v>0</v>
      </c>
      <c r="AB193" s="344">
        <f t="shared" si="133"/>
        <v>0</v>
      </c>
      <c r="AC193" s="344">
        <f t="shared" si="133"/>
        <v>0</v>
      </c>
      <c r="AD193" s="344">
        <f t="shared" si="133"/>
        <v>0</v>
      </c>
      <c r="AE193" s="344">
        <f t="shared" si="133"/>
        <v>0</v>
      </c>
      <c r="AF193" s="344">
        <f t="shared" si="133"/>
        <v>0</v>
      </c>
      <c r="AG193" s="344">
        <f t="shared" si="133"/>
        <v>0</v>
      </c>
    </row>
    <row r="194" spans="1:33" s="317" customFormat="1" ht="19.5" customHeight="1">
      <c r="A194" s="316"/>
      <c r="B194" s="317" t="s">
        <v>121</v>
      </c>
    </row>
    <row r="195" spans="1:33" s="3" customFormat="1">
      <c r="A195" s="833" t="s">
        <v>10</v>
      </c>
      <c r="B195" s="766" t="s">
        <v>199</v>
      </c>
      <c r="C195" s="797" t="s">
        <v>58</v>
      </c>
      <c r="D195" s="335" t="str">
        <f t="shared" ref="D195:AG195" si="134">IF(G$83="","",G$83)</f>
        <v>Faza oper.</v>
      </c>
      <c r="E195" s="335" t="str">
        <f t="shared" si="134"/>
        <v>Faza oper.</v>
      </c>
      <c r="F195" s="335" t="str">
        <f t="shared" si="134"/>
        <v>Faza oper.</v>
      </c>
      <c r="G195" s="335" t="str">
        <f t="shared" si="134"/>
        <v>Faza oper.</v>
      </c>
      <c r="H195" s="335" t="str">
        <f t="shared" si="134"/>
        <v>Faza oper.</v>
      </c>
      <c r="I195" s="335" t="str">
        <f t="shared" si="134"/>
        <v>Faza oper.</v>
      </c>
      <c r="J195" s="335" t="str">
        <f t="shared" si="134"/>
        <v>Faza oper.</v>
      </c>
      <c r="K195" s="335" t="str">
        <f t="shared" si="134"/>
        <v>Faza oper.</v>
      </c>
      <c r="L195" s="335" t="str">
        <f t="shared" si="134"/>
        <v>Faza oper.</v>
      </c>
      <c r="M195" s="335" t="str">
        <f t="shared" si="134"/>
        <v>Faza oper.</v>
      </c>
      <c r="N195" s="335" t="str">
        <f t="shared" si="134"/>
        <v>Faza oper.</v>
      </c>
      <c r="O195" s="335" t="str">
        <f t="shared" si="134"/>
        <v>Faza oper.</v>
      </c>
      <c r="P195" s="335" t="str">
        <f t="shared" si="134"/>
        <v>Faza oper.</v>
      </c>
      <c r="Q195" s="335" t="str">
        <f t="shared" si="134"/>
        <v>Faza oper.</v>
      </c>
      <c r="R195" s="335" t="str">
        <f t="shared" si="134"/>
        <v>Faza oper.</v>
      </c>
      <c r="S195" s="335" t="str">
        <f t="shared" si="134"/>
        <v>Faza oper.</v>
      </c>
      <c r="T195" s="335" t="str">
        <f t="shared" si="134"/>
        <v>Faza oper.</v>
      </c>
      <c r="U195" s="335" t="str">
        <f t="shared" si="134"/>
        <v>Faza oper.</v>
      </c>
      <c r="V195" s="335" t="str">
        <f t="shared" si="134"/>
        <v>Faza oper.</v>
      </c>
      <c r="W195" s="335" t="str">
        <f t="shared" si="134"/>
        <v>Faza oper.</v>
      </c>
      <c r="X195" s="335" t="str">
        <f t="shared" si="134"/>
        <v>Faza oper.</v>
      </c>
      <c r="Y195" s="335" t="str">
        <f t="shared" si="134"/>
        <v>Faza oper.</v>
      </c>
      <c r="Z195" s="335" t="str">
        <f t="shared" si="134"/>
        <v>Faza oper.</v>
      </c>
      <c r="AA195" s="335" t="str">
        <f t="shared" si="134"/>
        <v>Faza oper.</v>
      </c>
      <c r="AB195" s="335" t="str">
        <f t="shared" si="134"/>
        <v>Faza oper.</v>
      </c>
      <c r="AC195" s="335" t="str">
        <f t="shared" si="134"/>
        <v>Faza oper.</v>
      </c>
      <c r="AD195" s="335" t="str">
        <f t="shared" si="134"/>
        <v>Faza oper.</v>
      </c>
      <c r="AE195" s="335" t="str">
        <f t="shared" si="134"/>
        <v>Faza oper.</v>
      </c>
      <c r="AF195" s="335" t="str">
        <f t="shared" si="134"/>
        <v>Faza oper.</v>
      </c>
      <c r="AG195" s="335" t="str">
        <f t="shared" si="134"/>
        <v>Faza oper.</v>
      </c>
    </row>
    <row r="196" spans="1:33" s="3" customFormat="1">
      <c r="A196" s="834"/>
      <c r="B196" s="767"/>
      <c r="C196" s="832"/>
      <c r="D196" s="12">
        <f t="shared" ref="D196:AG196" si="135">IF(G$84="","",G$84)</f>
        <v>2021</v>
      </c>
      <c r="E196" s="12">
        <f t="shared" si="135"/>
        <v>2022</v>
      </c>
      <c r="F196" s="12">
        <f t="shared" si="135"/>
        <v>2023</v>
      </c>
      <c r="G196" s="12">
        <f t="shared" si="135"/>
        <v>2024</v>
      </c>
      <c r="H196" s="12">
        <f t="shared" si="135"/>
        <v>2025</v>
      </c>
      <c r="I196" s="12">
        <f t="shared" si="135"/>
        <v>2026</v>
      </c>
      <c r="J196" s="12">
        <f t="shared" si="135"/>
        <v>2027</v>
      </c>
      <c r="K196" s="12">
        <f t="shared" si="135"/>
        <v>2028</v>
      </c>
      <c r="L196" s="12">
        <f t="shared" si="135"/>
        <v>2029</v>
      </c>
      <c r="M196" s="12">
        <f t="shared" si="135"/>
        <v>2030</v>
      </c>
      <c r="N196" s="12">
        <f t="shared" si="135"/>
        <v>2031</v>
      </c>
      <c r="O196" s="12">
        <f t="shared" si="135"/>
        <v>2032</v>
      </c>
      <c r="P196" s="12">
        <f t="shared" si="135"/>
        <v>2033</v>
      </c>
      <c r="Q196" s="12">
        <f t="shared" si="135"/>
        <v>2034</v>
      </c>
      <c r="R196" s="12">
        <f t="shared" si="135"/>
        <v>2035</v>
      </c>
      <c r="S196" s="12">
        <f t="shared" si="135"/>
        <v>2036</v>
      </c>
      <c r="T196" s="12">
        <f t="shared" si="135"/>
        <v>2037</v>
      </c>
      <c r="U196" s="12">
        <f t="shared" si="135"/>
        <v>2038</v>
      </c>
      <c r="V196" s="12">
        <f t="shared" si="135"/>
        <v>2039</v>
      </c>
      <c r="W196" s="12">
        <f t="shared" si="135"/>
        <v>2040</v>
      </c>
      <c r="X196" s="12">
        <f t="shared" si="135"/>
        <v>2041</v>
      </c>
      <c r="Y196" s="12">
        <f t="shared" si="135"/>
        <v>2042</v>
      </c>
      <c r="Z196" s="12">
        <f t="shared" si="135"/>
        <v>2043</v>
      </c>
      <c r="AA196" s="12">
        <f t="shared" si="135"/>
        <v>2044</v>
      </c>
      <c r="AB196" s="12">
        <f t="shared" si="135"/>
        <v>2045</v>
      </c>
      <c r="AC196" s="12">
        <f t="shared" si="135"/>
        <v>2046</v>
      </c>
      <c r="AD196" s="12">
        <f t="shared" si="135"/>
        <v>2047</v>
      </c>
      <c r="AE196" s="12">
        <f t="shared" si="135"/>
        <v>2048</v>
      </c>
      <c r="AF196" s="12">
        <f t="shared" si="135"/>
        <v>2049</v>
      </c>
      <c r="AG196" s="12">
        <f t="shared" si="135"/>
        <v>2050</v>
      </c>
    </row>
    <row r="197" spans="1:33" s="62" customFormat="1">
      <c r="A197" s="71">
        <v>1</v>
      </c>
      <c r="B197" s="10" t="s">
        <v>543</v>
      </c>
      <c r="C197" s="227">
        <f>SUM(D197:AG197)</f>
        <v>0</v>
      </c>
      <c r="D197" s="74" t="str">
        <f>IF(Dane!F156="","",Dane!F156)</f>
        <v/>
      </c>
      <c r="E197" s="339" t="str">
        <f>IF(Dane!G156="","",Dane!G156)</f>
        <v/>
      </c>
      <c r="F197" s="339" t="str">
        <f>IF(Dane!H156="","",Dane!H156)</f>
        <v/>
      </c>
      <c r="G197" s="339" t="str">
        <f>IF(Dane!I156="","",Dane!I156)</f>
        <v/>
      </c>
      <c r="H197" s="339" t="str">
        <f>IF(Dane!J156="","",Dane!J156)</f>
        <v/>
      </c>
      <c r="I197" s="339" t="str">
        <f>IF(Dane!K156="","",Dane!K156)</f>
        <v/>
      </c>
      <c r="J197" s="339" t="str">
        <f>IF(Dane!L156="","",Dane!L156)</f>
        <v/>
      </c>
      <c r="K197" s="339" t="str">
        <f>IF(Dane!M156="","",Dane!M156)</f>
        <v/>
      </c>
      <c r="L197" s="339" t="str">
        <f>IF(Dane!N156="","",Dane!N156)</f>
        <v/>
      </c>
      <c r="M197" s="339" t="str">
        <f>IF(Dane!O156="","",Dane!O156)</f>
        <v/>
      </c>
      <c r="N197" s="339" t="str">
        <f>IF(Dane!P156="","",Dane!P156)</f>
        <v/>
      </c>
      <c r="O197" s="339" t="str">
        <f>IF(Dane!Q156="","",Dane!Q156)</f>
        <v/>
      </c>
      <c r="P197" s="339" t="str">
        <f>IF(Dane!R156="","",Dane!R156)</f>
        <v/>
      </c>
      <c r="Q197" s="339" t="str">
        <f>IF(Dane!S156="","",Dane!S156)</f>
        <v/>
      </c>
      <c r="R197" s="339" t="str">
        <f>IF(Dane!T156="","",Dane!T156)</f>
        <v/>
      </c>
      <c r="S197" s="339" t="str">
        <f>IF(Dane!U156="","",Dane!U156)</f>
        <v/>
      </c>
      <c r="T197" s="339" t="str">
        <f>IF(Dane!V156="","",Dane!V156)</f>
        <v/>
      </c>
      <c r="U197" s="339" t="str">
        <f>IF(Dane!W156="","",Dane!W156)</f>
        <v/>
      </c>
      <c r="V197" s="339" t="str">
        <f>IF(Dane!X156="","",Dane!X156)</f>
        <v/>
      </c>
      <c r="W197" s="339" t="str">
        <f>IF(Dane!Y156="","",Dane!Y156)</f>
        <v/>
      </c>
      <c r="X197" s="339" t="str">
        <f>IF(Dane!Z156="","",Dane!Z156)</f>
        <v/>
      </c>
      <c r="Y197" s="339" t="str">
        <f>IF(Dane!AA156="","",Dane!AA156)</f>
        <v/>
      </c>
      <c r="Z197" s="339" t="str">
        <f>IF(Dane!AB156="","",Dane!AB156)</f>
        <v/>
      </c>
      <c r="AA197" s="339" t="str">
        <f>IF(Dane!AC156="","",Dane!AC156)</f>
        <v/>
      </c>
      <c r="AB197" s="339" t="str">
        <f>IF(Dane!AD156="","",Dane!AD156)</f>
        <v/>
      </c>
      <c r="AC197" s="339" t="str">
        <f>IF(Dane!AE156="","",Dane!AE156)</f>
        <v/>
      </c>
      <c r="AD197" s="339" t="str">
        <f>IF(Dane!AF156="","",Dane!AF156)</f>
        <v/>
      </c>
      <c r="AE197" s="339" t="str">
        <f>IF(Dane!AG156="","",Dane!AG156)</f>
        <v/>
      </c>
      <c r="AF197" s="339" t="str">
        <f>IF(Dane!AH156="","",Dane!AH156)</f>
        <v/>
      </c>
      <c r="AG197" s="339" t="str">
        <f>IF(Dane!AI156="","",Dane!AI156)</f>
        <v/>
      </c>
    </row>
    <row r="198" spans="1:33" s="62" customFormat="1">
      <c r="A198" s="75">
        <v>2</v>
      </c>
      <c r="B198" s="24" t="s">
        <v>544</v>
      </c>
      <c r="C198" s="228">
        <f>SUM(D198:AG198)</f>
        <v>0</v>
      </c>
      <c r="D198" s="79" t="str">
        <f>IF(Dane!F157="","",Dane!F157)</f>
        <v/>
      </c>
      <c r="E198" s="79" t="str">
        <f>IF(Dane!G157="","",Dane!G157)</f>
        <v/>
      </c>
      <c r="F198" s="79" t="str">
        <f>IF(Dane!H157="","",Dane!H157)</f>
        <v/>
      </c>
      <c r="G198" s="79" t="str">
        <f>IF(Dane!I157="","",Dane!I157)</f>
        <v/>
      </c>
      <c r="H198" s="79" t="str">
        <f>IF(Dane!J157="","",Dane!J157)</f>
        <v/>
      </c>
      <c r="I198" s="79" t="str">
        <f>IF(Dane!K157="","",Dane!K157)</f>
        <v/>
      </c>
      <c r="J198" s="79" t="str">
        <f>IF(Dane!L157="","",Dane!L157)</f>
        <v/>
      </c>
      <c r="K198" s="79" t="str">
        <f>IF(Dane!M157="","",Dane!M157)</f>
        <v/>
      </c>
      <c r="L198" s="79" t="str">
        <f>IF(Dane!N157="","",Dane!N157)</f>
        <v/>
      </c>
      <c r="M198" s="79" t="str">
        <f>IF(Dane!O157="","",Dane!O157)</f>
        <v/>
      </c>
      <c r="N198" s="79" t="str">
        <f>IF(Dane!P157="","",Dane!P157)</f>
        <v/>
      </c>
      <c r="O198" s="79" t="str">
        <f>IF(Dane!Q157="","",Dane!Q157)</f>
        <v/>
      </c>
      <c r="P198" s="79" t="str">
        <f>IF(Dane!R157="","",Dane!R157)</f>
        <v/>
      </c>
      <c r="Q198" s="79" t="str">
        <f>IF(Dane!S157="","",Dane!S157)</f>
        <v/>
      </c>
      <c r="R198" s="79" t="str">
        <f>IF(Dane!T157="","",Dane!T157)</f>
        <v/>
      </c>
      <c r="S198" s="79" t="str">
        <f>IF(Dane!U157="","",Dane!U157)</f>
        <v/>
      </c>
      <c r="T198" s="79" t="str">
        <f>IF(Dane!V157="","",Dane!V157)</f>
        <v/>
      </c>
      <c r="U198" s="79" t="str">
        <f>IF(Dane!W157="","",Dane!W157)</f>
        <v/>
      </c>
      <c r="V198" s="79" t="str">
        <f>IF(Dane!X157="","",Dane!X157)</f>
        <v/>
      </c>
      <c r="W198" s="79" t="str">
        <f>IF(Dane!Y157="","",Dane!Y157)</f>
        <v/>
      </c>
      <c r="X198" s="79" t="str">
        <f>IF(Dane!Z157="","",Dane!Z157)</f>
        <v/>
      </c>
      <c r="Y198" s="79" t="str">
        <f>IF(Dane!AA157="","",Dane!AA157)</f>
        <v/>
      </c>
      <c r="Z198" s="79" t="str">
        <f>IF(Dane!AB157="","",Dane!AB157)</f>
        <v/>
      </c>
      <c r="AA198" s="79" t="str">
        <f>IF(Dane!AC157="","",Dane!AC157)</f>
        <v/>
      </c>
      <c r="AB198" s="79" t="str">
        <f>IF(Dane!AD157="","",Dane!AD157)</f>
        <v/>
      </c>
      <c r="AC198" s="79" t="str">
        <f>IF(Dane!AE157="","",Dane!AE157)</f>
        <v/>
      </c>
      <c r="AD198" s="79" t="str">
        <f>IF(Dane!AF157="","",Dane!AF157)</f>
        <v/>
      </c>
      <c r="AE198" s="79" t="str">
        <f>IF(Dane!AG157="","",Dane!AG157)</f>
        <v/>
      </c>
      <c r="AF198" s="79" t="str">
        <f>IF(Dane!AH157="","",Dane!AH157)</f>
        <v/>
      </c>
      <c r="AG198" s="79" t="str">
        <f>IF(Dane!AI157="","",Dane!AI157)</f>
        <v/>
      </c>
    </row>
    <row r="199" spans="1:33" s="62" customFormat="1">
      <c r="A199" s="75">
        <v>3</v>
      </c>
      <c r="B199" s="24" t="s">
        <v>545</v>
      </c>
      <c r="C199" s="228">
        <f>SUM(D199:AG199)</f>
        <v>0</v>
      </c>
      <c r="D199" s="79" t="str">
        <f>IF(Dane!F158="","",Dane!F158)</f>
        <v/>
      </c>
      <c r="E199" s="79" t="str">
        <f>IF(Dane!G158="","",Dane!G158)</f>
        <v/>
      </c>
      <c r="F199" s="79" t="str">
        <f>IF(Dane!H158="","",Dane!H158)</f>
        <v/>
      </c>
      <c r="G199" s="79" t="str">
        <f>IF(Dane!I158="","",Dane!I158)</f>
        <v/>
      </c>
      <c r="H199" s="79" t="str">
        <f>IF(Dane!J158="","",Dane!J158)</f>
        <v/>
      </c>
      <c r="I199" s="79" t="str">
        <f>IF(Dane!K158="","",Dane!K158)</f>
        <v/>
      </c>
      <c r="J199" s="79" t="str">
        <f>IF(Dane!L158="","",Dane!L158)</f>
        <v/>
      </c>
      <c r="K199" s="79" t="str">
        <f>IF(Dane!M158="","",Dane!M158)</f>
        <v/>
      </c>
      <c r="L199" s="79" t="str">
        <f>IF(Dane!N158="","",Dane!N158)</f>
        <v/>
      </c>
      <c r="M199" s="79" t="str">
        <f>IF(Dane!O158="","",Dane!O158)</f>
        <v/>
      </c>
      <c r="N199" s="79" t="str">
        <f>IF(Dane!P158="","",Dane!P158)</f>
        <v/>
      </c>
      <c r="O199" s="79" t="str">
        <f>IF(Dane!Q158="","",Dane!Q158)</f>
        <v/>
      </c>
      <c r="P199" s="79" t="str">
        <f>IF(Dane!R158="","",Dane!R158)</f>
        <v/>
      </c>
      <c r="Q199" s="79" t="str">
        <f>IF(Dane!S158="","",Dane!S158)</f>
        <v/>
      </c>
      <c r="R199" s="79" t="str">
        <f>IF(Dane!T158="","",Dane!T158)</f>
        <v/>
      </c>
      <c r="S199" s="79" t="str">
        <f>IF(Dane!U158="","",Dane!U158)</f>
        <v/>
      </c>
      <c r="T199" s="79" t="str">
        <f>IF(Dane!V158="","",Dane!V158)</f>
        <v/>
      </c>
      <c r="U199" s="79" t="str">
        <f>IF(Dane!W158="","",Dane!W158)</f>
        <v/>
      </c>
      <c r="V199" s="79" t="str">
        <f>IF(Dane!X158="","",Dane!X158)</f>
        <v/>
      </c>
      <c r="W199" s="79" t="str">
        <f>IF(Dane!Y158="","",Dane!Y158)</f>
        <v/>
      </c>
      <c r="X199" s="79" t="str">
        <f>IF(Dane!Z158="","",Dane!Z158)</f>
        <v/>
      </c>
      <c r="Y199" s="79" t="str">
        <f>IF(Dane!AA158="","",Dane!AA158)</f>
        <v/>
      </c>
      <c r="Z199" s="79" t="str">
        <f>IF(Dane!AB158="","",Dane!AB158)</f>
        <v/>
      </c>
      <c r="AA199" s="79" t="str">
        <f>IF(Dane!AC158="","",Dane!AC158)</f>
        <v/>
      </c>
      <c r="AB199" s="79" t="str">
        <f>IF(Dane!AD158="","",Dane!AD158)</f>
        <v/>
      </c>
      <c r="AC199" s="79" t="str">
        <f>IF(Dane!AE158="","",Dane!AE158)</f>
        <v/>
      </c>
      <c r="AD199" s="79" t="str">
        <f>IF(Dane!AF158="","",Dane!AF158)</f>
        <v/>
      </c>
      <c r="AE199" s="79" t="str">
        <f>IF(Dane!AG158="","",Dane!AG158)</f>
        <v/>
      </c>
      <c r="AF199" s="79" t="str">
        <f>IF(Dane!AH158="","",Dane!AH158)</f>
        <v/>
      </c>
      <c r="AG199" s="79" t="str">
        <f>IF(Dane!AI158="","",Dane!AI158)</f>
        <v/>
      </c>
    </row>
    <row r="200" spans="1:33" s="328" customFormat="1" ht="24" customHeight="1">
      <c r="A200" s="327" t="s">
        <v>131</v>
      </c>
      <c r="B200" s="328" t="s">
        <v>132</v>
      </c>
    </row>
    <row r="201" spans="1:33" s="346" customFormat="1" ht="19.5" customHeight="1">
      <c r="A201" s="345" t="s">
        <v>22</v>
      </c>
      <c r="B201" s="346" t="s">
        <v>96</v>
      </c>
    </row>
    <row r="202" spans="1:33" s="8" customFormat="1">
      <c r="A202" s="833" t="s">
        <v>10</v>
      </c>
      <c r="B202" s="766" t="s">
        <v>200</v>
      </c>
      <c r="C202" s="797" t="s">
        <v>0</v>
      </c>
      <c r="D202" s="335" t="str">
        <f t="shared" ref="D202:AG202" si="136">IF(G$83="","",G$83)</f>
        <v>Faza oper.</v>
      </c>
      <c r="E202" s="335" t="str">
        <f t="shared" si="136"/>
        <v>Faza oper.</v>
      </c>
      <c r="F202" s="335" t="str">
        <f t="shared" si="136"/>
        <v>Faza oper.</v>
      </c>
      <c r="G202" s="335" t="str">
        <f t="shared" si="136"/>
        <v>Faza oper.</v>
      </c>
      <c r="H202" s="335" t="str">
        <f t="shared" si="136"/>
        <v>Faza oper.</v>
      </c>
      <c r="I202" s="335" t="str">
        <f t="shared" si="136"/>
        <v>Faza oper.</v>
      </c>
      <c r="J202" s="335" t="str">
        <f t="shared" si="136"/>
        <v>Faza oper.</v>
      </c>
      <c r="K202" s="335" t="str">
        <f t="shared" si="136"/>
        <v>Faza oper.</v>
      </c>
      <c r="L202" s="335" t="str">
        <f t="shared" si="136"/>
        <v>Faza oper.</v>
      </c>
      <c r="M202" s="335" t="str">
        <f t="shared" si="136"/>
        <v>Faza oper.</v>
      </c>
      <c r="N202" s="335" t="str">
        <f t="shared" si="136"/>
        <v>Faza oper.</v>
      </c>
      <c r="O202" s="335" t="str">
        <f t="shared" si="136"/>
        <v>Faza oper.</v>
      </c>
      <c r="P202" s="335" t="str">
        <f t="shared" si="136"/>
        <v>Faza oper.</v>
      </c>
      <c r="Q202" s="335" t="str">
        <f t="shared" si="136"/>
        <v>Faza oper.</v>
      </c>
      <c r="R202" s="335" t="str">
        <f t="shared" si="136"/>
        <v>Faza oper.</v>
      </c>
      <c r="S202" s="335" t="str">
        <f t="shared" si="136"/>
        <v>Faza oper.</v>
      </c>
      <c r="T202" s="335" t="str">
        <f t="shared" si="136"/>
        <v>Faza oper.</v>
      </c>
      <c r="U202" s="335" t="str">
        <f t="shared" si="136"/>
        <v>Faza oper.</v>
      </c>
      <c r="V202" s="335" t="str">
        <f t="shared" si="136"/>
        <v>Faza oper.</v>
      </c>
      <c r="W202" s="335" t="str">
        <f t="shared" si="136"/>
        <v>Faza oper.</v>
      </c>
      <c r="X202" s="335" t="str">
        <f t="shared" si="136"/>
        <v>Faza oper.</v>
      </c>
      <c r="Y202" s="335" t="str">
        <f t="shared" si="136"/>
        <v>Faza oper.</v>
      </c>
      <c r="Z202" s="335" t="str">
        <f t="shared" si="136"/>
        <v>Faza oper.</v>
      </c>
      <c r="AA202" s="335" t="str">
        <f t="shared" si="136"/>
        <v>Faza oper.</v>
      </c>
      <c r="AB202" s="335" t="str">
        <f t="shared" si="136"/>
        <v>Faza oper.</v>
      </c>
      <c r="AC202" s="335" t="str">
        <f t="shared" si="136"/>
        <v>Faza oper.</v>
      </c>
      <c r="AD202" s="335" t="str">
        <f t="shared" si="136"/>
        <v>Faza oper.</v>
      </c>
      <c r="AE202" s="335" t="str">
        <f t="shared" si="136"/>
        <v>Faza oper.</v>
      </c>
      <c r="AF202" s="335" t="str">
        <f t="shared" si="136"/>
        <v>Faza oper.</v>
      </c>
      <c r="AG202" s="335" t="str">
        <f t="shared" si="136"/>
        <v>Faza oper.</v>
      </c>
    </row>
    <row r="203" spans="1:33" s="8" customFormat="1">
      <c r="A203" s="834"/>
      <c r="B203" s="767"/>
      <c r="C203" s="832"/>
      <c r="D203" s="12">
        <f t="shared" ref="D203:AG203" si="137">IF(G$84="","",G$84)</f>
        <v>2021</v>
      </c>
      <c r="E203" s="12">
        <f t="shared" si="137"/>
        <v>2022</v>
      </c>
      <c r="F203" s="12">
        <f t="shared" si="137"/>
        <v>2023</v>
      </c>
      <c r="G203" s="12">
        <f t="shared" si="137"/>
        <v>2024</v>
      </c>
      <c r="H203" s="12">
        <f t="shared" si="137"/>
        <v>2025</v>
      </c>
      <c r="I203" s="12">
        <f t="shared" si="137"/>
        <v>2026</v>
      </c>
      <c r="J203" s="12">
        <f t="shared" si="137"/>
        <v>2027</v>
      </c>
      <c r="K203" s="12">
        <f t="shared" si="137"/>
        <v>2028</v>
      </c>
      <c r="L203" s="12">
        <f t="shared" si="137"/>
        <v>2029</v>
      </c>
      <c r="M203" s="12">
        <f t="shared" si="137"/>
        <v>2030</v>
      </c>
      <c r="N203" s="12">
        <f t="shared" si="137"/>
        <v>2031</v>
      </c>
      <c r="O203" s="12">
        <f t="shared" si="137"/>
        <v>2032</v>
      </c>
      <c r="P203" s="12">
        <f t="shared" si="137"/>
        <v>2033</v>
      </c>
      <c r="Q203" s="12">
        <f t="shared" si="137"/>
        <v>2034</v>
      </c>
      <c r="R203" s="12">
        <f t="shared" si="137"/>
        <v>2035</v>
      </c>
      <c r="S203" s="12">
        <f t="shared" si="137"/>
        <v>2036</v>
      </c>
      <c r="T203" s="12">
        <f t="shared" si="137"/>
        <v>2037</v>
      </c>
      <c r="U203" s="12">
        <f t="shared" si="137"/>
        <v>2038</v>
      </c>
      <c r="V203" s="12">
        <f t="shared" si="137"/>
        <v>2039</v>
      </c>
      <c r="W203" s="12">
        <f t="shared" si="137"/>
        <v>2040</v>
      </c>
      <c r="X203" s="12">
        <f t="shared" si="137"/>
        <v>2041</v>
      </c>
      <c r="Y203" s="12">
        <f t="shared" si="137"/>
        <v>2042</v>
      </c>
      <c r="Z203" s="12">
        <f t="shared" si="137"/>
        <v>2043</v>
      </c>
      <c r="AA203" s="12">
        <f t="shared" si="137"/>
        <v>2044</v>
      </c>
      <c r="AB203" s="12">
        <f t="shared" si="137"/>
        <v>2045</v>
      </c>
      <c r="AC203" s="12">
        <f t="shared" si="137"/>
        <v>2046</v>
      </c>
      <c r="AD203" s="12">
        <f t="shared" si="137"/>
        <v>2047</v>
      </c>
      <c r="AE203" s="12">
        <f t="shared" si="137"/>
        <v>2048</v>
      </c>
      <c r="AF203" s="12">
        <f t="shared" si="137"/>
        <v>2049</v>
      </c>
      <c r="AG203" s="12">
        <f t="shared" si="137"/>
        <v>2050</v>
      </c>
    </row>
    <row r="204" spans="1:33" s="61" customFormat="1">
      <c r="A204" s="71">
        <v>1</v>
      </c>
      <c r="B204" s="154" t="s">
        <v>97</v>
      </c>
      <c r="C204" s="73" t="s">
        <v>1</v>
      </c>
      <c r="D204" s="74" t="str">
        <f>IF(Dane!F164="","",Dane!F164)</f>
        <v/>
      </c>
      <c r="E204" s="74" t="str">
        <f>IF(Dane!G164="","",Dane!G164)</f>
        <v/>
      </c>
      <c r="F204" s="74" t="str">
        <f>IF(Dane!H164="","",Dane!H164)</f>
        <v/>
      </c>
      <c r="G204" s="74" t="str">
        <f>IF(Dane!I164="","",Dane!I164)</f>
        <v/>
      </c>
      <c r="H204" s="74" t="str">
        <f>IF(Dane!J164="","",Dane!J164)</f>
        <v/>
      </c>
      <c r="I204" s="74" t="str">
        <f>IF(Dane!K164="","",Dane!K164)</f>
        <v/>
      </c>
      <c r="J204" s="74" t="str">
        <f>IF(Dane!L164="","",Dane!L164)</f>
        <v/>
      </c>
      <c r="K204" s="74" t="str">
        <f>IF(Dane!M164="","",Dane!M164)</f>
        <v/>
      </c>
      <c r="L204" s="74" t="str">
        <f>IF(Dane!N164="","",Dane!N164)</f>
        <v/>
      </c>
      <c r="M204" s="74" t="str">
        <f>IF(Dane!O164="","",Dane!O164)</f>
        <v/>
      </c>
      <c r="N204" s="74" t="str">
        <f>IF(Dane!P164="","",Dane!P164)</f>
        <v/>
      </c>
      <c r="O204" s="74" t="str">
        <f>IF(Dane!Q164="","",Dane!Q164)</f>
        <v/>
      </c>
      <c r="P204" s="74" t="str">
        <f>IF(Dane!R164="","",Dane!R164)</f>
        <v/>
      </c>
      <c r="Q204" s="74" t="str">
        <f>IF(Dane!S164="","",Dane!S164)</f>
        <v/>
      </c>
      <c r="R204" s="74" t="str">
        <f>IF(Dane!T164="","",Dane!T164)</f>
        <v/>
      </c>
      <c r="S204" s="74" t="str">
        <f>IF(Dane!U164="","",Dane!U164)</f>
        <v/>
      </c>
      <c r="T204" s="74" t="str">
        <f>IF(Dane!V164="","",Dane!V164)</f>
        <v/>
      </c>
      <c r="U204" s="74" t="str">
        <f>IF(Dane!W164="","",Dane!W164)</f>
        <v/>
      </c>
      <c r="V204" s="74" t="str">
        <f>IF(Dane!X164="","",Dane!X164)</f>
        <v/>
      </c>
      <c r="W204" s="74" t="str">
        <f>IF(Dane!Y164="","",Dane!Y164)</f>
        <v/>
      </c>
      <c r="X204" s="74" t="str">
        <f>IF(Dane!Z164="","",Dane!Z164)</f>
        <v/>
      </c>
      <c r="Y204" s="74" t="str">
        <f>IF(Dane!AA164="","",Dane!AA164)</f>
        <v/>
      </c>
      <c r="Z204" s="74" t="str">
        <f>IF(Dane!AB164="","",Dane!AB164)</f>
        <v/>
      </c>
      <c r="AA204" s="74" t="str">
        <f>IF(Dane!AC164="","",Dane!AC164)</f>
        <v/>
      </c>
      <c r="AB204" s="74" t="str">
        <f>IF(Dane!AD164="","",Dane!AD164)</f>
        <v/>
      </c>
      <c r="AC204" s="74" t="str">
        <f>IF(Dane!AE164="","",Dane!AE164)</f>
        <v/>
      </c>
      <c r="AD204" s="74" t="str">
        <f>IF(Dane!AF164="","",Dane!AF164)</f>
        <v/>
      </c>
      <c r="AE204" s="74" t="str">
        <f>IF(Dane!AG164="","",Dane!AG164)</f>
        <v/>
      </c>
      <c r="AF204" s="74" t="str">
        <f>IF(Dane!AH164="","",Dane!AH164)</f>
        <v/>
      </c>
      <c r="AG204" s="74" t="str">
        <f>IF(Dane!AI164="","",Dane!AI164)</f>
        <v/>
      </c>
    </row>
    <row r="205" spans="1:33" s="61" customFormat="1">
      <c r="A205" s="75">
        <v>2</v>
      </c>
      <c r="B205" s="99" t="s">
        <v>100</v>
      </c>
      <c r="C205" s="77" t="s">
        <v>1</v>
      </c>
      <c r="D205" s="78" t="str">
        <f>IF(Dane!F165="","",Dane!F165)</f>
        <v/>
      </c>
      <c r="E205" s="78" t="str">
        <f>IF(Dane!G165="","",Dane!G165)</f>
        <v/>
      </c>
      <c r="F205" s="78" t="str">
        <f>IF(Dane!H165="","",Dane!H165)</f>
        <v/>
      </c>
      <c r="G205" s="78" t="str">
        <f>IF(Dane!I165="","",Dane!I165)</f>
        <v/>
      </c>
      <c r="H205" s="78" t="str">
        <f>IF(Dane!J165="","",Dane!J165)</f>
        <v/>
      </c>
      <c r="I205" s="78" t="str">
        <f>IF(Dane!K165="","",Dane!K165)</f>
        <v/>
      </c>
      <c r="J205" s="78" t="str">
        <f>IF(Dane!L165="","",Dane!L165)</f>
        <v/>
      </c>
      <c r="K205" s="78" t="str">
        <f>IF(Dane!M165="","",Dane!M165)</f>
        <v/>
      </c>
      <c r="L205" s="78" t="str">
        <f>IF(Dane!N165="","",Dane!N165)</f>
        <v/>
      </c>
      <c r="M205" s="78" t="str">
        <f>IF(Dane!O165="","",Dane!O165)</f>
        <v/>
      </c>
      <c r="N205" s="78" t="str">
        <f>IF(Dane!P165="","",Dane!P165)</f>
        <v/>
      </c>
      <c r="O205" s="78" t="str">
        <f>IF(Dane!Q165="","",Dane!Q165)</f>
        <v/>
      </c>
      <c r="P205" s="78" t="str">
        <f>IF(Dane!R165="","",Dane!R165)</f>
        <v/>
      </c>
      <c r="Q205" s="78" t="str">
        <f>IF(Dane!S165="","",Dane!S165)</f>
        <v/>
      </c>
      <c r="R205" s="78" t="str">
        <f>IF(Dane!T165="","",Dane!T165)</f>
        <v/>
      </c>
      <c r="S205" s="78" t="str">
        <f>IF(Dane!U165="","",Dane!U165)</f>
        <v/>
      </c>
      <c r="T205" s="78" t="str">
        <f>IF(Dane!V165="","",Dane!V165)</f>
        <v/>
      </c>
      <c r="U205" s="78" t="str">
        <f>IF(Dane!W165="","",Dane!W165)</f>
        <v/>
      </c>
      <c r="V205" s="78" t="str">
        <f>IF(Dane!X165="","",Dane!X165)</f>
        <v/>
      </c>
      <c r="W205" s="78" t="str">
        <f>IF(Dane!Y165="","",Dane!Y165)</f>
        <v/>
      </c>
      <c r="X205" s="78" t="str">
        <f>IF(Dane!Z165="","",Dane!Z165)</f>
        <v/>
      </c>
      <c r="Y205" s="78" t="str">
        <f>IF(Dane!AA165="","",Dane!AA165)</f>
        <v/>
      </c>
      <c r="Z205" s="78" t="str">
        <f>IF(Dane!AB165="","",Dane!AB165)</f>
        <v/>
      </c>
      <c r="AA205" s="78" t="str">
        <f>IF(Dane!AC165="","",Dane!AC165)</f>
        <v/>
      </c>
      <c r="AB205" s="78" t="str">
        <f>IF(Dane!AD165="","",Dane!AD165)</f>
        <v/>
      </c>
      <c r="AC205" s="78" t="str">
        <f>IF(Dane!AE165="","",Dane!AE165)</f>
        <v/>
      </c>
      <c r="AD205" s="78" t="str">
        <f>IF(Dane!AF165="","",Dane!AF165)</f>
        <v/>
      </c>
      <c r="AE205" s="78" t="str">
        <f>IF(Dane!AG165="","",Dane!AG165)</f>
        <v/>
      </c>
      <c r="AF205" s="78" t="str">
        <f>IF(Dane!AH165="","",Dane!AH165)</f>
        <v/>
      </c>
      <c r="AG205" s="78" t="str">
        <f>IF(Dane!AI165="","",Dane!AI165)</f>
        <v/>
      </c>
    </row>
    <row r="206" spans="1:33" s="61" customFormat="1">
      <c r="A206" s="75">
        <v>3</v>
      </c>
      <c r="B206" s="99" t="s">
        <v>101</v>
      </c>
      <c r="C206" s="77" t="s">
        <v>1</v>
      </c>
      <c r="D206" s="78" t="str">
        <f>IF(Dane!F166="","",Dane!F166)</f>
        <v/>
      </c>
      <c r="E206" s="78" t="str">
        <f>IF(Dane!G166="","",Dane!G166)</f>
        <v/>
      </c>
      <c r="F206" s="78" t="str">
        <f>IF(Dane!H166="","",Dane!H166)</f>
        <v/>
      </c>
      <c r="G206" s="78" t="str">
        <f>IF(Dane!I166="","",Dane!I166)</f>
        <v/>
      </c>
      <c r="H206" s="78" t="str">
        <f>IF(Dane!J166="","",Dane!J166)</f>
        <v/>
      </c>
      <c r="I206" s="78" t="str">
        <f>IF(Dane!K166="","",Dane!K166)</f>
        <v/>
      </c>
      <c r="J206" s="78" t="str">
        <f>IF(Dane!L166="","",Dane!L166)</f>
        <v/>
      </c>
      <c r="K206" s="78" t="str">
        <f>IF(Dane!M166="","",Dane!M166)</f>
        <v/>
      </c>
      <c r="L206" s="78" t="str">
        <f>IF(Dane!N166="","",Dane!N166)</f>
        <v/>
      </c>
      <c r="M206" s="78" t="str">
        <f>IF(Dane!O166="","",Dane!O166)</f>
        <v/>
      </c>
      <c r="N206" s="78" t="str">
        <f>IF(Dane!P166="","",Dane!P166)</f>
        <v/>
      </c>
      <c r="O206" s="78" t="str">
        <f>IF(Dane!Q166="","",Dane!Q166)</f>
        <v/>
      </c>
      <c r="P206" s="78" t="str">
        <f>IF(Dane!R166="","",Dane!R166)</f>
        <v/>
      </c>
      <c r="Q206" s="78" t="str">
        <f>IF(Dane!S166="","",Dane!S166)</f>
        <v/>
      </c>
      <c r="R206" s="78" t="str">
        <f>IF(Dane!T166="","",Dane!T166)</f>
        <v/>
      </c>
      <c r="S206" s="78" t="str">
        <f>IF(Dane!U166="","",Dane!U166)</f>
        <v/>
      </c>
      <c r="T206" s="78" t="str">
        <f>IF(Dane!V166="","",Dane!V166)</f>
        <v/>
      </c>
      <c r="U206" s="78" t="str">
        <f>IF(Dane!W166="","",Dane!W166)</f>
        <v/>
      </c>
      <c r="V206" s="78" t="str">
        <f>IF(Dane!X166="","",Dane!X166)</f>
        <v/>
      </c>
      <c r="W206" s="78" t="str">
        <f>IF(Dane!Y166="","",Dane!Y166)</f>
        <v/>
      </c>
      <c r="X206" s="78" t="str">
        <f>IF(Dane!Z166="","",Dane!Z166)</f>
        <v/>
      </c>
      <c r="Y206" s="78" t="str">
        <f>IF(Dane!AA166="","",Dane!AA166)</f>
        <v/>
      </c>
      <c r="Z206" s="78" t="str">
        <f>IF(Dane!AB166="","",Dane!AB166)</f>
        <v/>
      </c>
      <c r="AA206" s="78" t="str">
        <f>IF(Dane!AC166="","",Dane!AC166)</f>
        <v/>
      </c>
      <c r="AB206" s="78" t="str">
        <f>IF(Dane!AD166="","",Dane!AD166)</f>
        <v/>
      </c>
      <c r="AC206" s="78" t="str">
        <f>IF(Dane!AE166="","",Dane!AE166)</f>
        <v/>
      </c>
      <c r="AD206" s="78" t="str">
        <f>IF(Dane!AF166="","",Dane!AF166)</f>
        <v/>
      </c>
      <c r="AE206" s="78" t="str">
        <f>IF(Dane!AG166="","",Dane!AG166)</f>
        <v/>
      </c>
      <c r="AF206" s="78" t="str">
        <f>IF(Dane!AH166="","",Dane!AH166)</f>
        <v/>
      </c>
      <c r="AG206" s="78" t="str">
        <f>IF(Dane!AI166="","",Dane!AI166)</f>
        <v/>
      </c>
    </row>
    <row r="207" spans="1:33" s="61" customFormat="1">
      <c r="A207" s="75">
        <v>4</v>
      </c>
      <c r="B207" s="99" t="s">
        <v>55</v>
      </c>
      <c r="C207" s="77" t="s">
        <v>1</v>
      </c>
      <c r="D207" s="78" t="str">
        <f>IF(Dane!F167="","",Dane!F167)</f>
        <v/>
      </c>
      <c r="E207" s="78" t="str">
        <f>IF(Dane!G167="","",Dane!G167)</f>
        <v/>
      </c>
      <c r="F207" s="78" t="str">
        <f>IF(Dane!H167="","",Dane!H167)</f>
        <v/>
      </c>
      <c r="G207" s="78" t="str">
        <f>IF(Dane!I167="","",Dane!I167)</f>
        <v/>
      </c>
      <c r="H207" s="78" t="str">
        <f>IF(Dane!J167="","",Dane!J167)</f>
        <v/>
      </c>
      <c r="I207" s="78" t="str">
        <f>IF(Dane!K167="","",Dane!K167)</f>
        <v/>
      </c>
      <c r="J207" s="78" t="str">
        <f>IF(Dane!L167="","",Dane!L167)</f>
        <v/>
      </c>
      <c r="K207" s="78" t="str">
        <f>IF(Dane!M167="","",Dane!M167)</f>
        <v/>
      </c>
      <c r="L207" s="78" t="str">
        <f>IF(Dane!N167="","",Dane!N167)</f>
        <v/>
      </c>
      <c r="M207" s="78" t="str">
        <f>IF(Dane!O167="","",Dane!O167)</f>
        <v/>
      </c>
      <c r="N207" s="78" t="str">
        <f>IF(Dane!P167="","",Dane!P167)</f>
        <v/>
      </c>
      <c r="O207" s="78" t="str">
        <f>IF(Dane!Q167="","",Dane!Q167)</f>
        <v/>
      </c>
      <c r="P207" s="78" t="str">
        <f>IF(Dane!R167="","",Dane!R167)</f>
        <v/>
      </c>
      <c r="Q207" s="78" t="str">
        <f>IF(Dane!S167="","",Dane!S167)</f>
        <v/>
      </c>
      <c r="R207" s="78" t="str">
        <f>IF(Dane!T167="","",Dane!T167)</f>
        <v/>
      </c>
      <c r="S207" s="78" t="str">
        <f>IF(Dane!U167="","",Dane!U167)</f>
        <v/>
      </c>
      <c r="T207" s="78" t="str">
        <f>IF(Dane!V167="","",Dane!V167)</f>
        <v/>
      </c>
      <c r="U207" s="78" t="str">
        <f>IF(Dane!W167="","",Dane!W167)</f>
        <v/>
      </c>
      <c r="V207" s="78" t="str">
        <f>IF(Dane!X167="","",Dane!X167)</f>
        <v/>
      </c>
      <c r="W207" s="78" t="str">
        <f>IF(Dane!Y167="","",Dane!Y167)</f>
        <v/>
      </c>
      <c r="X207" s="78" t="str">
        <f>IF(Dane!Z167="","",Dane!Z167)</f>
        <v/>
      </c>
      <c r="Y207" s="78" t="str">
        <f>IF(Dane!AA167="","",Dane!AA167)</f>
        <v/>
      </c>
      <c r="Z207" s="78" t="str">
        <f>IF(Dane!AB167="","",Dane!AB167)</f>
        <v/>
      </c>
      <c r="AA207" s="78" t="str">
        <f>IF(Dane!AC167="","",Dane!AC167)</f>
        <v/>
      </c>
      <c r="AB207" s="78" t="str">
        <f>IF(Dane!AD167="","",Dane!AD167)</f>
        <v/>
      </c>
      <c r="AC207" s="78" t="str">
        <f>IF(Dane!AE167="","",Dane!AE167)</f>
        <v/>
      </c>
      <c r="AD207" s="78" t="str">
        <f>IF(Dane!AF167="","",Dane!AF167)</f>
        <v/>
      </c>
      <c r="AE207" s="78" t="str">
        <f>IF(Dane!AG167="","",Dane!AG167)</f>
        <v/>
      </c>
      <c r="AF207" s="78" t="str">
        <f>IF(Dane!AH167="","",Dane!AH167)</f>
        <v/>
      </c>
      <c r="AG207" s="78" t="str">
        <f>IF(Dane!AI167="","",Dane!AI167)</f>
        <v/>
      </c>
    </row>
    <row r="208" spans="1:33" s="61" customFormat="1">
      <c r="A208" s="75">
        <v>5</v>
      </c>
      <c r="B208" s="99" t="s">
        <v>98</v>
      </c>
      <c r="C208" s="77" t="s">
        <v>1</v>
      </c>
      <c r="D208" s="78" t="str">
        <f>IF(Dane!F168="","",Dane!F168)</f>
        <v/>
      </c>
      <c r="E208" s="78" t="str">
        <f>IF(Dane!G168="","",Dane!G168)</f>
        <v/>
      </c>
      <c r="F208" s="78" t="str">
        <f>IF(Dane!H168="","",Dane!H168)</f>
        <v/>
      </c>
      <c r="G208" s="78" t="str">
        <f>IF(Dane!I168="","",Dane!I168)</f>
        <v/>
      </c>
      <c r="H208" s="78" t="str">
        <f>IF(Dane!J168="","",Dane!J168)</f>
        <v/>
      </c>
      <c r="I208" s="78" t="str">
        <f>IF(Dane!K168="","",Dane!K168)</f>
        <v/>
      </c>
      <c r="J208" s="78" t="str">
        <f>IF(Dane!L168="","",Dane!L168)</f>
        <v/>
      </c>
      <c r="K208" s="78" t="str">
        <f>IF(Dane!M168="","",Dane!M168)</f>
        <v/>
      </c>
      <c r="L208" s="78" t="str">
        <f>IF(Dane!N168="","",Dane!N168)</f>
        <v/>
      </c>
      <c r="M208" s="78" t="str">
        <f>IF(Dane!O168="","",Dane!O168)</f>
        <v/>
      </c>
      <c r="N208" s="78" t="str">
        <f>IF(Dane!P168="","",Dane!P168)</f>
        <v/>
      </c>
      <c r="O208" s="78" t="str">
        <f>IF(Dane!Q168="","",Dane!Q168)</f>
        <v/>
      </c>
      <c r="P208" s="78" t="str">
        <f>IF(Dane!R168="","",Dane!R168)</f>
        <v/>
      </c>
      <c r="Q208" s="78" t="str">
        <f>IF(Dane!S168="","",Dane!S168)</f>
        <v/>
      </c>
      <c r="R208" s="78" t="str">
        <f>IF(Dane!T168="","",Dane!T168)</f>
        <v/>
      </c>
      <c r="S208" s="78" t="str">
        <f>IF(Dane!U168="","",Dane!U168)</f>
        <v/>
      </c>
      <c r="T208" s="78" t="str">
        <f>IF(Dane!V168="","",Dane!V168)</f>
        <v/>
      </c>
      <c r="U208" s="78" t="str">
        <f>IF(Dane!W168="","",Dane!W168)</f>
        <v/>
      </c>
      <c r="V208" s="78" t="str">
        <f>IF(Dane!X168="","",Dane!X168)</f>
        <v/>
      </c>
      <c r="W208" s="78" t="str">
        <f>IF(Dane!Y168="","",Dane!Y168)</f>
        <v/>
      </c>
      <c r="X208" s="78" t="str">
        <f>IF(Dane!Z168="","",Dane!Z168)</f>
        <v/>
      </c>
      <c r="Y208" s="78" t="str">
        <f>IF(Dane!AA168="","",Dane!AA168)</f>
        <v/>
      </c>
      <c r="Z208" s="78" t="str">
        <f>IF(Dane!AB168="","",Dane!AB168)</f>
        <v/>
      </c>
      <c r="AA208" s="78" t="str">
        <f>IF(Dane!AC168="","",Dane!AC168)</f>
        <v/>
      </c>
      <c r="AB208" s="78" t="str">
        <f>IF(Dane!AD168="","",Dane!AD168)</f>
        <v/>
      </c>
      <c r="AC208" s="78" t="str">
        <f>IF(Dane!AE168="","",Dane!AE168)</f>
        <v/>
      </c>
      <c r="AD208" s="78" t="str">
        <f>IF(Dane!AF168="","",Dane!AF168)</f>
        <v/>
      </c>
      <c r="AE208" s="78" t="str">
        <f>IF(Dane!AG168="","",Dane!AG168)</f>
        <v/>
      </c>
      <c r="AF208" s="78" t="str">
        <f>IF(Dane!AH168="","",Dane!AH168)</f>
        <v/>
      </c>
      <c r="AG208" s="78" t="str">
        <f>IF(Dane!AI168="","",Dane!AI168)</f>
        <v/>
      </c>
    </row>
    <row r="209" spans="1:33" s="61" customFormat="1">
      <c r="A209" s="75">
        <v>6</v>
      </c>
      <c r="B209" s="99" t="s">
        <v>99</v>
      </c>
      <c r="C209" s="77" t="s">
        <v>1</v>
      </c>
      <c r="D209" s="78" t="str">
        <f>IF(Dane!F169="","",Dane!F169)</f>
        <v/>
      </c>
      <c r="E209" s="78" t="str">
        <f>IF(Dane!G169="","",Dane!G169)</f>
        <v/>
      </c>
      <c r="F209" s="78" t="str">
        <f>IF(Dane!H169="","",Dane!H169)</f>
        <v/>
      </c>
      <c r="G209" s="78" t="str">
        <f>IF(Dane!I169="","",Dane!I169)</f>
        <v/>
      </c>
      <c r="H209" s="78" t="str">
        <f>IF(Dane!J169="","",Dane!J169)</f>
        <v/>
      </c>
      <c r="I209" s="78" t="str">
        <f>IF(Dane!K169="","",Dane!K169)</f>
        <v/>
      </c>
      <c r="J209" s="78" t="str">
        <f>IF(Dane!L169="","",Dane!L169)</f>
        <v/>
      </c>
      <c r="K209" s="78" t="str">
        <f>IF(Dane!M169="","",Dane!M169)</f>
        <v/>
      </c>
      <c r="L209" s="78" t="str">
        <f>IF(Dane!N169="","",Dane!N169)</f>
        <v/>
      </c>
      <c r="M209" s="78" t="str">
        <f>IF(Dane!O169="","",Dane!O169)</f>
        <v/>
      </c>
      <c r="N209" s="78" t="str">
        <f>IF(Dane!P169="","",Dane!P169)</f>
        <v/>
      </c>
      <c r="O209" s="78" t="str">
        <f>IF(Dane!Q169="","",Dane!Q169)</f>
        <v/>
      </c>
      <c r="P209" s="78" t="str">
        <f>IF(Dane!R169="","",Dane!R169)</f>
        <v/>
      </c>
      <c r="Q209" s="78" t="str">
        <f>IF(Dane!S169="","",Dane!S169)</f>
        <v/>
      </c>
      <c r="R209" s="78" t="str">
        <f>IF(Dane!T169="","",Dane!T169)</f>
        <v/>
      </c>
      <c r="S209" s="78" t="str">
        <f>IF(Dane!U169="","",Dane!U169)</f>
        <v/>
      </c>
      <c r="T209" s="78" t="str">
        <f>IF(Dane!V169="","",Dane!V169)</f>
        <v/>
      </c>
      <c r="U209" s="78" t="str">
        <f>IF(Dane!W169="","",Dane!W169)</f>
        <v/>
      </c>
      <c r="V209" s="78" t="str">
        <f>IF(Dane!X169="","",Dane!X169)</f>
        <v/>
      </c>
      <c r="W209" s="78" t="str">
        <f>IF(Dane!Y169="","",Dane!Y169)</f>
        <v/>
      </c>
      <c r="X209" s="78" t="str">
        <f>IF(Dane!Z169="","",Dane!Z169)</f>
        <v/>
      </c>
      <c r="Y209" s="78" t="str">
        <f>IF(Dane!AA169="","",Dane!AA169)</f>
        <v/>
      </c>
      <c r="Z209" s="78" t="str">
        <f>IF(Dane!AB169="","",Dane!AB169)</f>
        <v/>
      </c>
      <c r="AA209" s="78" t="str">
        <f>IF(Dane!AC169="","",Dane!AC169)</f>
        <v/>
      </c>
      <c r="AB209" s="78" t="str">
        <f>IF(Dane!AD169="","",Dane!AD169)</f>
        <v/>
      </c>
      <c r="AC209" s="78" t="str">
        <f>IF(Dane!AE169="","",Dane!AE169)</f>
        <v/>
      </c>
      <c r="AD209" s="78" t="str">
        <f>IF(Dane!AF169="","",Dane!AF169)</f>
        <v/>
      </c>
      <c r="AE209" s="78" t="str">
        <f>IF(Dane!AG169="","",Dane!AG169)</f>
        <v/>
      </c>
      <c r="AF209" s="78" t="str">
        <f>IF(Dane!AH169="","",Dane!AH169)</f>
        <v/>
      </c>
      <c r="AG209" s="78" t="str">
        <f>IF(Dane!AI169="","",Dane!AI169)</f>
        <v/>
      </c>
    </row>
    <row r="210" spans="1:33" s="61" customFormat="1">
      <c r="A210" s="75">
        <v>7</v>
      </c>
      <c r="B210" s="99" t="s">
        <v>102</v>
      </c>
      <c r="C210" s="77" t="s">
        <v>1</v>
      </c>
      <c r="D210" s="78" t="str">
        <f>IF(Dane!F170="","",Dane!F170)</f>
        <v/>
      </c>
      <c r="E210" s="78" t="str">
        <f>IF(Dane!G170="","",Dane!G170)</f>
        <v/>
      </c>
      <c r="F210" s="78" t="str">
        <f>IF(Dane!H170="","",Dane!H170)</f>
        <v/>
      </c>
      <c r="G210" s="78" t="str">
        <f>IF(Dane!I170="","",Dane!I170)</f>
        <v/>
      </c>
      <c r="H210" s="78" t="str">
        <f>IF(Dane!J170="","",Dane!J170)</f>
        <v/>
      </c>
      <c r="I210" s="78" t="str">
        <f>IF(Dane!K170="","",Dane!K170)</f>
        <v/>
      </c>
      <c r="J210" s="78" t="str">
        <f>IF(Dane!L170="","",Dane!L170)</f>
        <v/>
      </c>
      <c r="K210" s="78" t="str">
        <f>IF(Dane!M170="","",Dane!M170)</f>
        <v/>
      </c>
      <c r="L210" s="78" t="str">
        <f>IF(Dane!N170="","",Dane!N170)</f>
        <v/>
      </c>
      <c r="M210" s="78" t="str">
        <f>IF(Dane!O170="","",Dane!O170)</f>
        <v/>
      </c>
      <c r="N210" s="78" t="str">
        <f>IF(Dane!P170="","",Dane!P170)</f>
        <v/>
      </c>
      <c r="O210" s="78" t="str">
        <f>IF(Dane!Q170="","",Dane!Q170)</f>
        <v/>
      </c>
      <c r="P210" s="78" t="str">
        <f>IF(Dane!R170="","",Dane!R170)</f>
        <v/>
      </c>
      <c r="Q210" s="78" t="str">
        <f>IF(Dane!S170="","",Dane!S170)</f>
        <v/>
      </c>
      <c r="R210" s="78" t="str">
        <f>IF(Dane!T170="","",Dane!T170)</f>
        <v/>
      </c>
      <c r="S210" s="78" t="str">
        <f>IF(Dane!U170="","",Dane!U170)</f>
        <v/>
      </c>
      <c r="T210" s="78" t="str">
        <f>IF(Dane!V170="","",Dane!V170)</f>
        <v/>
      </c>
      <c r="U210" s="78" t="str">
        <f>IF(Dane!W170="","",Dane!W170)</f>
        <v/>
      </c>
      <c r="V210" s="78" t="str">
        <f>IF(Dane!X170="","",Dane!X170)</f>
        <v/>
      </c>
      <c r="W210" s="78" t="str">
        <f>IF(Dane!Y170="","",Dane!Y170)</f>
        <v/>
      </c>
      <c r="X210" s="78" t="str">
        <f>IF(Dane!Z170="","",Dane!Z170)</f>
        <v/>
      </c>
      <c r="Y210" s="78" t="str">
        <f>IF(Dane!AA170="","",Dane!AA170)</f>
        <v/>
      </c>
      <c r="Z210" s="78" t="str">
        <f>IF(Dane!AB170="","",Dane!AB170)</f>
        <v/>
      </c>
      <c r="AA210" s="78" t="str">
        <f>IF(Dane!AC170="","",Dane!AC170)</f>
        <v/>
      </c>
      <c r="AB210" s="78" t="str">
        <f>IF(Dane!AD170="","",Dane!AD170)</f>
        <v/>
      </c>
      <c r="AC210" s="78" t="str">
        <f>IF(Dane!AE170="","",Dane!AE170)</f>
        <v/>
      </c>
      <c r="AD210" s="78" t="str">
        <f>IF(Dane!AF170="","",Dane!AF170)</f>
        <v/>
      </c>
      <c r="AE210" s="78" t="str">
        <f>IF(Dane!AG170="","",Dane!AG170)</f>
        <v/>
      </c>
      <c r="AF210" s="78" t="str">
        <f>IF(Dane!AH170="","",Dane!AH170)</f>
        <v/>
      </c>
      <c r="AG210" s="78" t="str">
        <f>IF(Dane!AI170="","",Dane!AI170)</f>
        <v/>
      </c>
    </row>
    <row r="211" spans="1:33" s="62" customFormat="1">
      <c r="A211" s="75">
        <v>8</v>
      </c>
      <c r="B211" s="99" t="s">
        <v>103</v>
      </c>
      <c r="C211" s="77" t="s">
        <v>1</v>
      </c>
      <c r="D211" s="78" t="str">
        <f>IF(Dane!F171="","",Dane!F171)</f>
        <v/>
      </c>
      <c r="E211" s="78" t="str">
        <f>IF(Dane!G171="","",Dane!G171)</f>
        <v/>
      </c>
      <c r="F211" s="78" t="str">
        <f>IF(Dane!H171="","",Dane!H171)</f>
        <v/>
      </c>
      <c r="G211" s="78" t="str">
        <f>IF(Dane!I171="","",Dane!I171)</f>
        <v/>
      </c>
      <c r="H211" s="78" t="str">
        <f>IF(Dane!J171="","",Dane!J171)</f>
        <v/>
      </c>
      <c r="I211" s="78" t="str">
        <f>IF(Dane!K171="","",Dane!K171)</f>
        <v/>
      </c>
      <c r="J211" s="78" t="str">
        <f>IF(Dane!L171="","",Dane!L171)</f>
        <v/>
      </c>
      <c r="K211" s="78" t="str">
        <f>IF(Dane!M171="","",Dane!M171)</f>
        <v/>
      </c>
      <c r="L211" s="78" t="str">
        <f>IF(Dane!N171="","",Dane!N171)</f>
        <v/>
      </c>
      <c r="M211" s="78" t="str">
        <f>IF(Dane!O171="","",Dane!O171)</f>
        <v/>
      </c>
      <c r="N211" s="78" t="str">
        <f>IF(Dane!P171="","",Dane!P171)</f>
        <v/>
      </c>
      <c r="O211" s="78" t="str">
        <f>IF(Dane!Q171="","",Dane!Q171)</f>
        <v/>
      </c>
      <c r="P211" s="78" t="str">
        <f>IF(Dane!R171="","",Dane!R171)</f>
        <v/>
      </c>
      <c r="Q211" s="78" t="str">
        <f>IF(Dane!S171="","",Dane!S171)</f>
        <v/>
      </c>
      <c r="R211" s="78" t="str">
        <f>IF(Dane!T171="","",Dane!T171)</f>
        <v/>
      </c>
      <c r="S211" s="78" t="str">
        <f>IF(Dane!U171="","",Dane!U171)</f>
        <v/>
      </c>
      <c r="T211" s="78" t="str">
        <f>IF(Dane!V171="","",Dane!V171)</f>
        <v/>
      </c>
      <c r="U211" s="78" t="str">
        <f>IF(Dane!W171="","",Dane!W171)</f>
        <v/>
      </c>
      <c r="V211" s="78" t="str">
        <f>IF(Dane!X171="","",Dane!X171)</f>
        <v/>
      </c>
      <c r="W211" s="78" t="str">
        <f>IF(Dane!Y171="","",Dane!Y171)</f>
        <v/>
      </c>
      <c r="X211" s="78" t="str">
        <f>IF(Dane!Z171="","",Dane!Z171)</f>
        <v/>
      </c>
      <c r="Y211" s="78" t="str">
        <f>IF(Dane!AA171="","",Dane!AA171)</f>
        <v/>
      </c>
      <c r="Z211" s="78" t="str">
        <f>IF(Dane!AB171="","",Dane!AB171)</f>
        <v/>
      </c>
      <c r="AA211" s="78" t="str">
        <f>IF(Dane!AC171="","",Dane!AC171)</f>
        <v/>
      </c>
      <c r="AB211" s="78" t="str">
        <f>IF(Dane!AD171="","",Dane!AD171)</f>
        <v/>
      </c>
      <c r="AC211" s="78" t="str">
        <f>IF(Dane!AE171="","",Dane!AE171)</f>
        <v/>
      </c>
      <c r="AD211" s="78" t="str">
        <f>IF(Dane!AF171="","",Dane!AF171)</f>
        <v/>
      </c>
      <c r="AE211" s="78" t="str">
        <f>IF(Dane!AG171="","",Dane!AG171)</f>
        <v/>
      </c>
      <c r="AF211" s="78" t="str">
        <f>IF(Dane!AH171="","",Dane!AH171)</f>
        <v/>
      </c>
      <c r="AG211" s="78" t="str">
        <f>IF(Dane!AI171="","",Dane!AI171)</f>
        <v/>
      </c>
    </row>
    <row r="212" spans="1:33" s="100" customFormat="1">
      <c r="A212" s="230" t="s">
        <v>174</v>
      </c>
      <c r="B212" s="231" t="s">
        <v>177</v>
      </c>
      <c r="C212" s="232" t="s">
        <v>1</v>
      </c>
      <c r="D212" s="391" t="str">
        <f>IF(Dane!F172="","",Dane!F172)</f>
        <v/>
      </c>
      <c r="E212" s="391" t="str">
        <f>IF(Dane!G172="","",Dane!G172)</f>
        <v/>
      </c>
      <c r="F212" s="391" t="str">
        <f>IF(Dane!H172="","",Dane!H172)</f>
        <v/>
      </c>
      <c r="G212" s="391" t="str">
        <f>IF(Dane!I172="","",Dane!I172)</f>
        <v/>
      </c>
      <c r="H212" s="391" t="str">
        <f>IF(Dane!J172="","",Dane!J172)</f>
        <v/>
      </c>
      <c r="I212" s="391" t="str">
        <f>IF(Dane!K172="","",Dane!K172)</f>
        <v/>
      </c>
      <c r="J212" s="391" t="str">
        <f>IF(Dane!L172="","",Dane!L172)</f>
        <v/>
      </c>
      <c r="K212" s="391" t="str">
        <f>IF(Dane!M172="","",Dane!M172)</f>
        <v/>
      </c>
      <c r="L212" s="391" t="str">
        <f>IF(Dane!N172="","",Dane!N172)</f>
        <v/>
      </c>
      <c r="M212" s="391" t="str">
        <f>IF(Dane!O172="","",Dane!O172)</f>
        <v/>
      </c>
      <c r="N212" s="391" t="str">
        <f>IF(Dane!P172="","",Dane!P172)</f>
        <v/>
      </c>
      <c r="O212" s="391" t="str">
        <f>IF(Dane!Q172="","",Dane!Q172)</f>
        <v/>
      </c>
      <c r="P212" s="391" t="str">
        <f>IF(Dane!R172="","",Dane!R172)</f>
        <v/>
      </c>
      <c r="Q212" s="391" t="str">
        <f>IF(Dane!S172="","",Dane!S172)</f>
        <v/>
      </c>
      <c r="R212" s="391" t="str">
        <f>IF(Dane!T172="","",Dane!T172)</f>
        <v/>
      </c>
      <c r="S212" s="391" t="str">
        <f>IF(Dane!U172="","",Dane!U172)</f>
        <v/>
      </c>
      <c r="T212" s="391" t="str">
        <f>IF(Dane!V172="","",Dane!V172)</f>
        <v/>
      </c>
      <c r="U212" s="391" t="str">
        <f>IF(Dane!W172="","",Dane!W172)</f>
        <v/>
      </c>
      <c r="V212" s="391" t="str">
        <f>IF(Dane!X172="","",Dane!X172)</f>
        <v/>
      </c>
      <c r="W212" s="391" t="str">
        <f>IF(Dane!Y172="","",Dane!Y172)</f>
        <v/>
      </c>
      <c r="X212" s="391" t="str">
        <f>IF(Dane!Z172="","",Dane!Z172)</f>
        <v/>
      </c>
      <c r="Y212" s="391" t="str">
        <f>IF(Dane!AA172="","",Dane!AA172)</f>
        <v/>
      </c>
      <c r="Z212" s="391" t="str">
        <f>IF(Dane!AB172="","",Dane!AB172)</f>
        <v/>
      </c>
      <c r="AA212" s="391" t="str">
        <f>IF(Dane!AC172="","",Dane!AC172)</f>
        <v/>
      </c>
      <c r="AB212" s="391" t="str">
        <f>IF(Dane!AD172="","",Dane!AD172)</f>
        <v/>
      </c>
      <c r="AC212" s="391" t="str">
        <f>IF(Dane!AE172="","",Dane!AE172)</f>
        <v/>
      </c>
      <c r="AD212" s="391" t="str">
        <f>IF(Dane!AF172="","",Dane!AF172)</f>
        <v/>
      </c>
      <c r="AE212" s="391" t="str">
        <f>IF(Dane!AG172="","",Dane!AG172)</f>
        <v/>
      </c>
      <c r="AF212" s="391" t="str">
        <f>IF(Dane!AH172="","",Dane!AH172)</f>
        <v/>
      </c>
      <c r="AG212" s="391" t="str">
        <f>IF(Dane!AI172="","",Dane!AI172)</f>
        <v/>
      </c>
    </row>
    <row r="213" spans="1:33" s="67" customFormat="1">
      <c r="A213" s="107" t="s">
        <v>175</v>
      </c>
      <c r="B213" s="233" t="s">
        <v>176</v>
      </c>
      <c r="C213" s="108" t="s">
        <v>1</v>
      </c>
      <c r="D213" s="66" t="str">
        <f t="shared" ref="D213:AG213" si="138">IF(G$83="","",IF($D$18="Tak",SUM(D$212),IF($D$18="Nie",0,IF($D$18="Częściowo",SUM(D$212)*SUM($D$19),""))))</f>
        <v/>
      </c>
      <c r="E213" s="66" t="str">
        <f t="shared" si="138"/>
        <v/>
      </c>
      <c r="F213" s="66" t="str">
        <f t="shared" si="138"/>
        <v/>
      </c>
      <c r="G213" s="66" t="str">
        <f t="shared" si="138"/>
        <v/>
      </c>
      <c r="H213" s="66" t="str">
        <f t="shared" si="138"/>
        <v/>
      </c>
      <c r="I213" s="66" t="str">
        <f t="shared" si="138"/>
        <v/>
      </c>
      <c r="J213" s="66" t="str">
        <f t="shared" si="138"/>
        <v/>
      </c>
      <c r="K213" s="66" t="str">
        <f t="shared" si="138"/>
        <v/>
      </c>
      <c r="L213" s="66" t="str">
        <f t="shared" si="138"/>
        <v/>
      </c>
      <c r="M213" s="66" t="str">
        <f t="shared" si="138"/>
        <v/>
      </c>
      <c r="N213" s="66" t="str">
        <f t="shared" si="138"/>
        <v/>
      </c>
      <c r="O213" s="66" t="str">
        <f t="shared" si="138"/>
        <v/>
      </c>
      <c r="P213" s="66" t="str">
        <f t="shared" si="138"/>
        <v/>
      </c>
      <c r="Q213" s="66" t="str">
        <f t="shared" si="138"/>
        <v/>
      </c>
      <c r="R213" s="66" t="str">
        <f t="shared" si="138"/>
        <v/>
      </c>
      <c r="S213" s="66" t="str">
        <f t="shared" si="138"/>
        <v/>
      </c>
      <c r="T213" s="66" t="str">
        <f t="shared" si="138"/>
        <v/>
      </c>
      <c r="U213" s="66" t="str">
        <f t="shared" si="138"/>
        <v/>
      </c>
      <c r="V213" s="66" t="str">
        <f t="shared" si="138"/>
        <v/>
      </c>
      <c r="W213" s="66" t="str">
        <f t="shared" si="138"/>
        <v/>
      </c>
      <c r="X213" s="66" t="str">
        <f t="shared" si="138"/>
        <v/>
      </c>
      <c r="Y213" s="66" t="str">
        <f t="shared" si="138"/>
        <v/>
      </c>
      <c r="Z213" s="66" t="str">
        <f t="shared" si="138"/>
        <v/>
      </c>
      <c r="AA213" s="66" t="str">
        <f t="shared" si="138"/>
        <v/>
      </c>
      <c r="AB213" s="66" t="str">
        <f t="shared" si="138"/>
        <v/>
      </c>
      <c r="AC213" s="66" t="str">
        <f t="shared" si="138"/>
        <v/>
      </c>
      <c r="AD213" s="66" t="str">
        <f t="shared" si="138"/>
        <v/>
      </c>
      <c r="AE213" s="66" t="str">
        <f t="shared" si="138"/>
        <v/>
      </c>
      <c r="AF213" s="66" t="str">
        <f t="shared" si="138"/>
        <v/>
      </c>
      <c r="AG213" s="66" t="str">
        <f t="shared" si="138"/>
        <v/>
      </c>
    </row>
    <row r="214" spans="1:33" s="67" customFormat="1">
      <c r="A214" s="107">
        <v>10</v>
      </c>
      <c r="B214" s="233" t="s">
        <v>142</v>
      </c>
      <c r="C214" s="108" t="s">
        <v>1</v>
      </c>
      <c r="D214" s="118">
        <f>IF(G$83="","",SUM(D$208,D$209)*D$54)</f>
        <v>0</v>
      </c>
      <c r="E214" s="118">
        <f t="shared" ref="E214:AG214" si="139">IF(H$83="","",SUM(E$208,E$209)*E$54)</f>
        <v>0</v>
      </c>
      <c r="F214" s="118">
        <f t="shared" si="139"/>
        <v>0</v>
      </c>
      <c r="G214" s="118">
        <f t="shared" si="139"/>
        <v>0</v>
      </c>
      <c r="H214" s="118">
        <f t="shared" si="139"/>
        <v>0</v>
      </c>
      <c r="I214" s="118">
        <f t="shared" si="139"/>
        <v>0</v>
      </c>
      <c r="J214" s="118">
        <f t="shared" si="139"/>
        <v>0</v>
      </c>
      <c r="K214" s="118">
        <f t="shared" si="139"/>
        <v>0</v>
      </c>
      <c r="L214" s="118">
        <f t="shared" si="139"/>
        <v>0</v>
      </c>
      <c r="M214" s="118">
        <f t="shared" si="139"/>
        <v>0</v>
      </c>
      <c r="N214" s="118">
        <f t="shared" si="139"/>
        <v>0</v>
      </c>
      <c r="O214" s="118">
        <f t="shared" si="139"/>
        <v>0</v>
      </c>
      <c r="P214" s="118">
        <f t="shared" si="139"/>
        <v>0</v>
      </c>
      <c r="Q214" s="118">
        <f t="shared" si="139"/>
        <v>0</v>
      </c>
      <c r="R214" s="118">
        <f t="shared" si="139"/>
        <v>0</v>
      </c>
      <c r="S214" s="118">
        <f t="shared" si="139"/>
        <v>0</v>
      </c>
      <c r="T214" s="118">
        <f t="shared" si="139"/>
        <v>0</v>
      </c>
      <c r="U214" s="118">
        <f t="shared" si="139"/>
        <v>0</v>
      </c>
      <c r="V214" s="118">
        <f t="shared" si="139"/>
        <v>0</v>
      </c>
      <c r="W214" s="118">
        <f t="shared" si="139"/>
        <v>0</v>
      </c>
      <c r="X214" s="118">
        <f t="shared" si="139"/>
        <v>0</v>
      </c>
      <c r="Y214" s="118">
        <f t="shared" si="139"/>
        <v>0</v>
      </c>
      <c r="Z214" s="118">
        <f t="shared" si="139"/>
        <v>0</v>
      </c>
      <c r="AA214" s="118">
        <f t="shared" si="139"/>
        <v>0</v>
      </c>
      <c r="AB214" s="118">
        <f t="shared" si="139"/>
        <v>0</v>
      </c>
      <c r="AC214" s="118">
        <f t="shared" si="139"/>
        <v>0</v>
      </c>
      <c r="AD214" s="118">
        <f t="shared" si="139"/>
        <v>0</v>
      </c>
      <c r="AE214" s="118">
        <f t="shared" si="139"/>
        <v>0</v>
      </c>
      <c r="AF214" s="118">
        <f t="shared" si="139"/>
        <v>0</v>
      </c>
      <c r="AG214" s="118">
        <f t="shared" si="139"/>
        <v>0</v>
      </c>
    </row>
    <row r="215" spans="1:33" s="223" customFormat="1">
      <c r="A215" s="40">
        <v>11</v>
      </c>
      <c r="B215" s="234" t="s">
        <v>172</v>
      </c>
      <c r="C215" s="132" t="s">
        <v>1</v>
      </c>
      <c r="D215" s="235">
        <f>IF(G$83="","",SUM(D$204)+SUM(D$205:D$207,D$210:D$211,D$214)*(1+SUM($C$549)))</f>
        <v>0</v>
      </c>
      <c r="E215" s="235">
        <f t="shared" ref="E215:AG215" si="140">IF(H$83="","",SUM(E$204)+SUM(E$205:E$207,E$210:E$211,E$214)*(1+SUM($C$549)))</f>
        <v>0</v>
      </c>
      <c r="F215" s="235">
        <f t="shared" si="140"/>
        <v>0</v>
      </c>
      <c r="G215" s="235">
        <f t="shared" si="140"/>
        <v>0</v>
      </c>
      <c r="H215" s="235">
        <f t="shared" si="140"/>
        <v>0</v>
      </c>
      <c r="I215" s="235">
        <f t="shared" si="140"/>
        <v>0</v>
      </c>
      <c r="J215" s="235">
        <f t="shared" si="140"/>
        <v>0</v>
      </c>
      <c r="K215" s="235">
        <f t="shared" si="140"/>
        <v>0</v>
      </c>
      <c r="L215" s="235">
        <f t="shared" si="140"/>
        <v>0</v>
      </c>
      <c r="M215" s="235">
        <f t="shared" si="140"/>
        <v>0</v>
      </c>
      <c r="N215" s="235">
        <f t="shared" si="140"/>
        <v>0</v>
      </c>
      <c r="O215" s="235">
        <f t="shared" si="140"/>
        <v>0</v>
      </c>
      <c r="P215" s="235">
        <f t="shared" si="140"/>
        <v>0</v>
      </c>
      <c r="Q215" s="235">
        <f t="shared" si="140"/>
        <v>0</v>
      </c>
      <c r="R215" s="235">
        <f t="shared" si="140"/>
        <v>0</v>
      </c>
      <c r="S215" s="235">
        <f t="shared" si="140"/>
        <v>0</v>
      </c>
      <c r="T215" s="235">
        <f t="shared" si="140"/>
        <v>0</v>
      </c>
      <c r="U215" s="235">
        <f t="shared" si="140"/>
        <v>0</v>
      </c>
      <c r="V215" s="235">
        <f t="shared" si="140"/>
        <v>0</v>
      </c>
      <c r="W215" s="235">
        <f t="shared" si="140"/>
        <v>0</v>
      </c>
      <c r="X215" s="235">
        <f t="shared" si="140"/>
        <v>0</v>
      </c>
      <c r="Y215" s="235">
        <f t="shared" si="140"/>
        <v>0</v>
      </c>
      <c r="Z215" s="235">
        <f t="shared" si="140"/>
        <v>0</v>
      </c>
      <c r="AA215" s="235">
        <f t="shared" si="140"/>
        <v>0</v>
      </c>
      <c r="AB215" s="235">
        <f t="shared" si="140"/>
        <v>0</v>
      </c>
      <c r="AC215" s="235">
        <f t="shared" si="140"/>
        <v>0</v>
      </c>
      <c r="AD215" s="235">
        <f t="shared" si="140"/>
        <v>0</v>
      </c>
      <c r="AE215" s="235">
        <f t="shared" si="140"/>
        <v>0</v>
      </c>
      <c r="AF215" s="235">
        <f t="shared" si="140"/>
        <v>0</v>
      </c>
      <c r="AG215" s="235">
        <f t="shared" si="140"/>
        <v>0</v>
      </c>
    </row>
    <row r="216" spans="1:33" s="238" customFormat="1">
      <c r="A216" s="141">
        <v>12</v>
      </c>
      <c r="B216" s="211" t="str">
        <f>CONCATENATE("Koszty operacyjne bez projektu do analizy finansowej –",$E$18)</f>
        <v>Koszty operacyjne bez projektu do analizy finansowej – w cenach netto + część VAT</v>
      </c>
      <c r="C216" s="267" t="s">
        <v>1</v>
      </c>
      <c r="D216" s="347">
        <f>IF(G$83="","",SUM(D$215)+SUM(D$213)*(1+SUM($C$549)))</f>
        <v>0</v>
      </c>
      <c r="E216" s="347">
        <f t="shared" ref="E216:AG216" si="141">IF(H$83="","",SUM(E$215)+SUM(E$213)*(1+SUM($C$549)))</f>
        <v>0</v>
      </c>
      <c r="F216" s="347">
        <f t="shared" si="141"/>
        <v>0</v>
      </c>
      <c r="G216" s="347">
        <f t="shared" si="141"/>
        <v>0</v>
      </c>
      <c r="H216" s="347">
        <f t="shared" si="141"/>
        <v>0</v>
      </c>
      <c r="I216" s="347">
        <f t="shared" si="141"/>
        <v>0</v>
      </c>
      <c r="J216" s="347">
        <f t="shared" si="141"/>
        <v>0</v>
      </c>
      <c r="K216" s="347">
        <f t="shared" si="141"/>
        <v>0</v>
      </c>
      <c r="L216" s="347">
        <f t="shared" si="141"/>
        <v>0</v>
      </c>
      <c r="M216" s="347">
        <f t="shared" si="141"/>
        <v>0</v>
      </c>
      <c r="N216" s="347">
        <f t="shared" si="141"/>
        <v>0</v>
      </c>
      <c r="O216" s="347">
        <f t="shared" si="141"/>
        <v>0</v>
      </c>
      <c r="P216" s="347">
        <f t="shared" si="141"/>
        <v>0</v>
      </c>
      <c r="Q216" s="347">
        <f t="shared" si="141"/>
        <v>0</v>
      </c>
      <c r="R216" s="347">
        <f t="shared" si="141"/>
        <v>0</v>
      </c>
      <c r="S216" s="347">
        <f t="shared" si="141"/>
        <v>0</v>
      </c>
      <c r="T216" s="347">
        <f t="shared" si="141"/>
        <v>0</v>
      </c>
      <c r="U216" s="347">
        <f t="shared" si="141"/>
        <v>0</v>
      </c>
      <c r="V216" s="347">
        <f t="shared" si="141"/>
        <v>0</v>
      </c>
      <c r="W216" s="347">
        <f t="shared" si="141"/>
        <v>0</v>
      </c>
      <c r="X216" s="347">
        <f t="shared" si="141"/>
        <v>0</v>
      </c>
      <c r="Y216" s="347">
        <f t="shared" si="141"/>
        <v>0</v>
      </c>
      <c r="Z216" s="347">
        <f t="shared" si="141"/>
        <v>0</v>
      </c>
      <c r="AA216" s="347">
        <f t="shared" si="141"/>
        <v>0</v>
      </c>
      <c r="AB216" s="347">
        <f t="shared" si="141"/>
        <v>0</v>
      </c>
      <c r="AC216" s="347">
        <f t="shared" si="141"/>
        <v>0</v>
      </c>
      <c r="AD216" s="347">
        <f t="shared" si="141"/>
        <v>0</v>
      </c>
      <c r="AE216" s="347">
        <f t="shared" si="141"/>
        <v>0</v>
      </c>
      <c r="AF216" s="347">
        <f t="shared" si="141"/>
        <v>0</v>
      </c>
      <c r="AG216" s="347">
        <f t="shared" si="141"/>
        <v>0</v>
      </c>
    </row>
    <row r="217" spans="1:33" s="346" customFormat="1" ht="19.5" customHeight="1">
      <c r="A217" s="345"/>
      <c r="B217" s="346" t="s">
        <v>135</v>
      </c>
    </row>
    <row r="218" spans="1:33" s="8" customFormat="1">
      <c r="A218" s="833" t="s">
        <v>10</v>
      </c>
      <c r="B218" s="766" t="s">
        <v>201</v>
      </c>
      <c r="C218" s="797" t="s">
        <v>0</v>
      </c>
      <c r="D218" s="335" t="str">
        <f t="shared" ref="D218:AG218" si="142">IF(G$83="","",G$83)</f>
        <v>Faza oper.</v>
      </c>
      <c r="E218" s="335" t="str">
        <f t="shared" si="142"/>
        <v>Faza oper.</v>
      </c>
      <c r="F218" s="335" t="str">
        <f t="shared" si="142"/>
        <v>Faza oper.</v>
      </c>
      <c r="G218" s="335" t="str">
        <f t="shared" si="142"/>
        <v>Faza oper.</v>
      </c>
      <c r="H218" s="335" t="str">
        <f t="shared" si="142"/>
        <v>Faza oper.</v>
      </c>
      <c r="I218" s="335" t="str">
        <f t="shared" si="142"/>
        <v>Faza oper.</v>
      </c>
      <c r="J218" s="335" t="str">
        <f t="shared" si="142"/>
        <v>Faza oper.</v>
      </c>
      <c r="K218" s="335" t="str">
        <f t="shared" si="142"/>
        <v>Faza oper.</v>
      </c>
      <c r="L218" s="335" t="str">
        <f t="shared" si="142"/>
        <v>Faza oper.</v>
      </c>
      <c r="M218" s="335" t="str">
        <f t="shared" si="142"/>
        <v>Faza oper.</v>
      </c>
      <c r="N218" s="335" t="str">
        <f t="shared" si="142"/>
        <v>Faza oper.</v>
      </c>
      <c r="O218" s="335" t="str">
        <f t="shared" si="142"/>
        <v>Faza oper.</v>
      </c>
      <c r="P218" s="335" t="str">
        <f t="shared" si="142"/>
        <v>Faza oper.</v>
      </c>
      <c r="Q218" s="335" t="str">
        <f t="shared" si="142"/>
        <v>Faza oper.</v>
      </c>
      <c r="R218" s="335" t="str">
        <f t="shared" si="142"/>
        <v>Faza oper.</v>
      </c>
      <c r="S218" s="335" t="str">
        <f t="shared" si="142"/>
        <v>Faza oper.</v>
      </c>
      <c r="T218" s="335" t="str">
        <f t="shared" si="142"/>
        <v>Faza oper.</v>
      </c>
      <c r="U218" s="335" t="str">
        <f t="shared" si="142"/>
        <v>Faza oper.</v>
      </c>
      <c r="V218" s="335" t="str">
        <f t="shared" si="142"/>
        <v>Faza oper.</v>
      </c>
      <c r="W218" s="335" t="str">
        <f t="shared" si="142"/>
        <v>Faza oper.</v>
      </c>
      <c r="X218" s="335" t="str">
        <f t="shared" si="142"/>
        <v>Faza oper.</v>
      </c>
      <c r="Y218" s="335" t="str">
        <f t="shared" si="142"/>
        <v>Faza oper.</v>
      </c>
      <c r="Z218" s="335" t="str">
        <f t="shared" si="142"/>
        <v>Faza oper.</v>
      </c>
      <c r="AA218" s="335" t="str">
        <f t="shared" si="142"/>
        <v>Faza oper.</v>
      </c>
      <c r="AB218" s="335" t="str">
        <f t="shared" si="142"/>
        <v>Faza oper.</v>
      </c>
      <c r="AC218" s="335" t="str">
        <f t="shared" si="142"/>
        <v>Faza oper.</v>
      </c>
      <c r="AD218" s="335" t="str">
        <f t="shared" si="142"/>
        <v>Faza oper.</v>
      </c>
      <c r="AE218" s="335" t="str">
        <f t="shared" si="142"/>
        <v>Faza oper.</v>
      </c>
      <c r="AF218" s="335" t="str">
        <f t="shared" si="142"/>
        <v>Faza oper.</v>
      </c>
      <c r="AG218" s="335" t="str">
        <f t="shared" si="142"/>
        <v>Faza oper.</v>
      </c>
    </row>
    <row r="219" spans="1:33" s="8" customFormat="1">
      <c r="A219" s="834"/>
      <c r="B219" s="767"/>
      <c r="C219" s="832"/>
      <c r="D219" s="12">
        <f t="shared" ref="D219:AG219" si="143">IF(G$84="","",G$84)</f>
        <v>2021</v>
      </c>
      <c r="E219" s="12">
        <f t="shared" si="143"/>
        <v>2022</v>
      </c>
      <c r="F219" s="12">
        <f t="shared" si="143"/>
        <v>2023</v>
      </c>
      <c r="G219" s="12">
        <f t="shared" si="143"/>
        <v>2024</v>
      </c>
      <c r="H219" s="12">
        <f t="shared" si="143"/>
        <v>2025</v>
      </c>
      <c r="I219" s="12">
        <f t="shared" si="143"/>
        <v>2026</v>
      </c>
      <c r="J219" s="12">
        <f t="shared" si="143"/>
        <v>2027</v>
      </c>
      <c r="K219" s="12">
        <f t="shared" si="143"/>
        <v>2028</v>
      </c>
      <c r="L219" s="12">
        <f t="shared" si="143"/>
        <v>2029</v>
      </c>
      <c r="M219" s="12">
        <f t="shared" si="143"/>
        <v>2030</v>
      </c>
      <c r="N219" s="12">
        <f t="shared" si="143"/>
        <v>2031</v>
      </c>
      <c r="O219" s="12">
        <f t="shared" si="143"/>
        <v>2032</v>
      </c>
      <c r="P219" s="12">
        <f t="shared" si="143"/>
        <v>2033</v>
      </c>
      <c r="Q219" s="12">
        <f t="shared" si="143"/>
        <v>2034</v>
      </c>
      <c r="R219" s="12">
        <f t="shared" si="143"/>
        <v>2035</v>
      </c>
      <c r="S219" s="12">
        <f t="shared" si="143"/>
        <v>2036</v>
      </c>
      <c r="T219" s="12">
        <f t="shared" si="143"/>
        <v>2037</v>
      </c>
      <c r="U219" s="12">
        <f t="shared" si="143"/>
        <v>2038</v>
      </c>
      <c r="V219" s="12">
        <f t="shared" si="143"/>
        <v>2039</v>
      </c>
      <c r="W219" s="12">
        <f t="shared" si="143"/>
        <v>2040</v>
      </c>
      <c r="X219" s="12">
        <f t="shared" si="143"/>
        <v>2041</v>
      </c>
      <c r="Y219" s="12">
        <f t="shared" si="143"/>
        <v>2042</v>
      </c>
      <c r="Z219" s="12">
        <f t="shared" si="143"/>
        <v>2043</v>
      </c>
      <c r="AA219" s="12">
        <f t="shared" si="143"/>
        <v>2044</v>
      </c>
      <c r="AB219" s="12">
        <f t="shared" si="143"/>
        <v>2045</v>
      </c>
      <c r="AC219" s="12">
        <f t="shared" si="143"/>
        <v>2046</v>
      </c>
      <c r="AD219" s="12">
        <f t="shared" si="143"/>
        <v>2047</v>
      </c>
      <c r="AE219" s="12">
        <f t="shared" si="143"/>
        <v>2048</v>
      </c>
      <c r="AF219" s="12">
        <f t="shared" si="143"/>
        <v>2049</v>
      </c>
      <c r="AG219" s="12">
        <f t="shared" si="143"/>
        <v>2050</v>
      </c>
    </row>
    <row r="220" spans="1:33" s="61" customFormat="1">
      <c r="A220" s="71">
        <v>1</v>
      </c>
      <c r="B220" s="154" t="s">
        <v>169</v>
      </c>
      <c r="C220" s="73" t="s">
        <v>1</v>
      </c>
      <c r="D220" s="74" t="str">
        <f>IF(G$83="","",D$204)</f>
        <v/>
      </c>
      <c r="E220" s="74" t="str">
        <f t="shared" ref="E220:AG220" si="144">IF(H$83="","",E$204)</f>
        <v/>
      </c>
      <c r="F220" s="74" t="str">
        <f t="shared" si="144"/>
        <v/>
      </c>
      <c r="G220" s="74" t="str">
        <f t="shared" si="144"/>
        <v/>
      </c>
      <c r="H220" s="74" t="str">
        <f t="shared" si="144"/>
        <v/>
      </c>
      <c r="I220" s="74" t="str">
        <f t="shared" si="144"/>
        <v/>
      </c>
      <c r="J220" s="74" t="str">
        <f t="shared" si="144"/>
        <v/>
      </c>
      <c r="K220" s="74" t="str">
        <f t="shared" si="144"/>
        <v/>
      </c>
      <c r="L220" s="74" t="str">
        <f t="shared" si="144"/>
        <v/>
      </c>
      <c r="M220" s="74" t="str">
        <f t="shared" si="144"/>
        <v/>
      </c>
      <c r="N220" s="74" t="str">
        <f t="shared" si="144"/>
        <v/>
      </c>
      <c r="O220" s="74" t="str">
        <f t="shared" si="144"/>
        <v/>
      </c>
      <c r="P220" s="74" t="str">
        <f t="shared" si="144"/>
        <v/>
      </c>
      <c r="Q220" s="74" t="str">
        <f t="shared" si="144"/>
        <v/>
      </c>
      <c r="R220" s="74" t="str">
        <f t="shared" si="144"/>
        <v/>
      </c>
      <c r="S220" s="74" t="str">
        <f t="shared" si="144"/>
        <v/>
      </c>
      <c r="T220" s="74" t="str">
        <f t="shared" si="144"/>
        <v/>
      </c>
      <c r="U220" s="74" t="str">
        <f t="shared" si="144"/>
        <v/>
      </c>
      <c r="V220" s="74" t="str">
        <f t="shared" si="144"/>
        <v/>
      </c>
      <c r="W220" s="74" t="str">
        <f t="shared" si="144"/>
        <v/>
      </c>
      <c r="X220" s="74" t="str">
        <f t="shared" si="144"/>
        <v/>
      </c>
      <c r="Y220" s="74" t="str">
        <f t="shared" si="144"/>
        <v/>
      </c>
      <c r="Z220" s="74" t="str">
        <f t="shared" si="144"/>
        <v/>
      </c>
      <c r="AA220" s="74" t="str">
        <f t="shared" si="144"/>
        <v/>
      </c>
      <c r="AB220" s="74" t="str">
        <f t="shared" si="144"/>
        <v/>
      </c>
      <c r="AC220" s="74" t="str">
        <f t="shared" si="144"/>
        <v/>
      </c>
      <c r="AD220" s="74" t="str">
        <f t="shared" si="144"/>
        <v/>
      </c>
      <c r="AE220" s="74" t="str">
        <f t="shared" si="144"/>
        <v/>
      </c>
      <c r="AF220" s="74" t="str">
        <f t="shared" si="144"/>
        <v/>
      </c>
      <c r="AG220" s="74" t="str">
        <f t="shared" si="144"/>
        <v/>
      </c>
    </row>
    <row r="221" spans="1:33" s="100" customFormat="1">
      <c r="A221" s="239" t="s">
        <v>11</v>
      </c>
      <c r="B221" s="240" t="s">
        <v>170</v>
      </c>
      <c r="C221" s="148" t="s">
        <v>1</v>
      </c>
      <c r="D221" s="241">
        <f t="shared" ref="D221:AG221" si="145">IF(G$83="","",SUM(AK$85:AK$104,AK$107:AK$126,AK$135:AK$154,AK$156:AK$175)*(1+SUM($C$546)))</f>
        <v>0</v>
      </c>
      <c r="E221" s="241">
        <f>IF(H$83="","",SUM(AL$85:AL$104,AL$107:AL$126,AL$135:AL$154,AL$156:AL$175)*(1+SUM($C$546)))</f>
        <v>0</v>
      </c>
      <c r="F221" s="241">
        <f t="shared" si="145"/>
        <v>0</v>
      </c>
      <c r="G221" s="241">
        <f t="shared" si="145"/>
        <v>0</v>
      </c>
      <c r="H221" s="241">
        <f t="shared" si="145"/>
        <v>0</v>
      </c>
      <c r="I221" s="241">
        <f t="shared" si="145"/>
        <v>0</v>
      </c>
      <c r="J221" s="241">
        <f t="shared" si="145"/>
        <v>0</v>
      </c>
      <c r="K221" s="241">
        <f t="shared" si="145"/>
        <v>0</v>
      </c>
      <c r="L221" s="241">
        <f t="shared" si="145"/>
        <v>0</v>
      </c>
      <c r="M221" s="241">
        <f t="shared" si="145"/>
        <v>0</v>
      </c>
      <c r="N221" s="241">
        <f t="shared" si="145"/>
        <v>0</v>
      </c>
      <c r="O221" s="241">
        <f t="shared" si="145"/>
        <v>0</v>
      </c>
      <c r="P221" s="241">
        <f t="shared" si="145"/>
        <v>0</v>
      </c>
      <c r="Q221" s="241">
        <f t="shared" si="145"/>
        <v>0</v>
      </c>
      <c r="R221" s="241">
        <f t="shared" si="145"/>
        <v>0</v>
      </c>
      <c r="S221" s="241">
        <f t="shared" si="145"/>
        <v>0</v>
      </c>
      <c r="T221" s="241">
        <f t="shared" si="145"/>
        <v>0</v>
      </c>
      <c r="U221" s="241">
        <f t="shared" si="145"/>
        <v>0</v>
      </c>
      <c r="V221" s="241">
        <f t="shared" si="145"/>
        <v>0</v>
      </c>
      <c r="W221" s="241">
        <f t="shared" si="145"/>
        <v>0</v>
      </c>
      <c r="X221" s="241">
        <f t="shared" si="145"/>
        <v>0</v>
      </c>
      <c r="Y221" s="241">
        <f t="shared" si="145"/>
        <v>0</v>
      </c>
      <c r="Z221" s="241">
        <f t="shared" si="145"/>
        <v>0</v>
      </c>
      <c r="AA221" s="241">
        <f t="shared" si="145"/>
        <v>0</v>
      </c>
      <c r="AB221" s="241">
        <f t="shared" si="145"/>
        <v>0</v>
      </c>
      <c r="AC221" s="241">
        <f t="shared" si="145"/>
        <v>0</v>
      </c>
      <c r="AD221" s="241">
        <f t="shared" si="145"/>
        <v>0</v>
      </c>
      <c r="AE221" s="241">
        <f t="shared" si="145"/>
        <v>0</v>
      </c>
      <c r="AF221" s="241">
        <f t="shared" si="145"/>
        <v>0</v>
      </c>
      <c r="AG221" s="241">
        <f t="shared" si="145"/>
        <v>0</v>
      </c>
    </row>
    <row r="222" spans="1:33" s="100" customFormat="1">
      <c r="A222" s="239" t="s">
        <v>12</v>
      </c>
      <c r="B222" s="240" t="s">
        <v>171</v>
      </c>
      <c r="C222" s="148" t="s">
        <v>1</v>
      </c>
      <c r="D222" s="241" t="str">
        <f t="shared" ref="D222:AG222" si="146">IF(G$83="","",IF($D$18="Tak",(SUMPRODUCT(AK$85:AK$104,$D$85:$D$104)+SUMPRODUCT(AK$107:AK$126,$D$107:$D$126)+SUMPRODUCT(AK$135:AK$154,$D$135:$D$154)+SUMPRODUCT(AK$156:AK$175,$D$156:$D$175))*(1+SUM($C$546)),IF($D$18="Nie",0,IF($D$18="Częściowo",(SUMPRODUCT(AK$85:AK$104,$D$85:$D$104)+SUMPRODUCT(AK$107:AK$126,$D$107:$D$126)+SUMPRODUCT(AK$135:AK$154,$D$135:$D$154)+SUMPRODUCT(AK$156:AK$175,$D$156:$D$175))*$D$19*(1+SUM($C$546)),""))))</f>
        <v/>
      </c>
      <c r="E222" s="241" t="str">
        <f t="shared" si="146"/>
        <v/>
      </c>
      <c r="F222" s="241" t="str">
        <f t="shared" si="146"/>
        <v/>
      </c>
      <c r="G222" s="241" t="str">
        <f t="shared" si="146"/>
        <v/>
      </c>
      <c r="H222" s="241" t="str">
        <f t="shared" si="146"/>
        <v/>
      </c>
      <c r="I222" s="241" t="str">
        <f t="shared" si="146"/>
        <v/>
      </c>
      <c r="J222" s="241" t="str">
        <f t="shared" si="146"/>
        <v/>
      </c>
      <c r="K222" s="241" t="str">
        <f t="shared" si="146"/>
        <v/>
      </c>
      <c r="L222" s="241" t="str">
        <f t="shared" si="146"/>
        <v/>
      </c>
      <c r="M222" s="241" t="str">
        <f t="shared" si="146"/>
        <v/>
      </c>
      <c r="N222" s="241" t="str">
        <f t="shared" si="146"/>
        <v/>
      </c>
      <c r="O222" s="241" t="str">
        <f t="shared" si="146"/>
        <v/>
      </c>
      <c r="P222" s="241" t="str">
        <f t="shared" si="146"/>
        <v/>
      </c>
      <c r="Q222" s="241" t="str">
        <f t="shared" si="146"/>
        <v/>
      </c>
      <c r="R222" s="241" t="str">
        <f t="shared" si="146"/>
        <v/>
      </c>
      <c r="S222" s="241" t="str">
        <f t="shared" si="146"/>
        <v/>
      </c>
      <c r="T222" s="241" t="str">
        <f t="shared" si="146"/>
        <v/>
      </c>
      <c r="U222" s="241" t="str">
        <f t="shared" si="146"/>
        <v/>
      </c>
      <c r="V222" s="241" t="str">
        <f t="shared" si="146"/>
        <v/>
      </c>
      <c r="W222" s="241" t="str">
        <f t="shared" si="146"/>
        <v/>
      </c>
      <c r="X222" s="241" t="str">
        <f t="shared" si="146"/>
        <v/>
      </c>
      <c r="Y222" s="241" t="str">
        <f t="shared" si="146"/>
        <v/>
      </c>
      <c r="Z222" s="241" t="str">
        <f t="shared" si="146"/>
        <v/>
      </c>
      <c r="AA222" s="241" t="str">
        <f t="shared" si="146"/>
        <v/>
      </c>
      <c r="AB222" s="241" t="str">
        <f t="shared" si="146"/>
        <v/>
      </c>
      <c r="AC222" s="241" t="str">
        <f t="shared" si="146"/>
        <v/>
      </c>
      <c r="AD222" s="241" t="str">
        <f t="shared" si="146"/>
        <v/>
      </c>
      <c r="AE222" s="241" t="str">
        <f t="shared" si="146"/>
        <v/>
      </c>
      <c r="AF222" s="241" t="str">
        <f t="shared" si="146"/>
        <v/>
      </c>
      <c r="AG222" s="241" t="str">
        <f t="shared" si="146"/>
        <v/>
      </c>
    </row>
    <row r="223" spans="1:33" s="100" customFormat="1">
      <c r="A223" s="107" t="s">
        <v>13</v>
      </c>
      <c r="B223" s="233" t="str">
        <f>CONCATENATE("Amortyzacja środków trwałych projektowych do analizy finansowej –",$E$18)</f>
        <v>Amortyzacja środków trwałych projektowych do analizy finansowej – w cenach netto + część VAT</v>
      </c>
      <c r="C223" s="108" t="s">
        <v>1</v>
      </c>
      <c r="D223" s="118">
        <f>IF(G$83="","",SUM(D$221,D$222))</f>
        <v>0</v>
      </c>
      <c r="E223" s="118">
        <f t="shared" ref="E223:AG223" si="147">IF(H$83="","",SUM(E$221,E$222))</f>
        <v>0</v>
      </c>
      <c r="F223" s="118">
        <f t="shared" si="147"/>
        <v>0</v>
      </c>
      <c r="G223" s="118">
        <f t="shared" si="147"/>
        <v>0</v>
      </c>
      <c r="H223" s="118">
        <f t="shared" si="147"/>
        <v>0</v>
      </c>
      <c r="I223" s="118">
        <f t="shared" si="147"/>
        <v>0</v>
      </c>
      <c r="J223" s="118">
        <f t="shared" si="147"/>
        <v>0</v>
      </c>
      <c r="K223" s="118">
        <f t="shared" si="147"/>
        <v>0</v>
      </c>
      <c r="L223" s="118">
        <f t="shared" si="147"/>
        <v>0</v>
      </c>
      <c r="M223" s="118">
        <f t="shared" si="147"/>
        <v>0</v>
      </c>
      <c r="N223" s="118">
        <f t="shared" si="147"/>
        <v>0</v>
      </c>
      <c r="O223" s="118">
        <f t="shared" si="147"/>
        <v>0</v>
      </c>
      <c r="P223" s="118">
        <f t="shared" si="147"/>
        <v>0</v>
      </c>
      <c r="Q223" s="118">
        <f t="shared" si="147"/>
        <v>0</v>
      </c>
      <c r="R223" s="118">
        <f t="shared" si="147"/>
        <v>0</v>
      </c>
      <c r="S223" s="118">
        <f t="shared" si="147"/>
        <v>0</v>
      </c>
      <c r="T223" s="118">
        <f t="shared" si="147"/>
        <v>0</v>
      </c>
      <c r="U223" s="118">
        <f t="shared" si="147"/>
        <v>0</v>
      </c>
      <c r="V223" s="118">
        <f t="shared" si="147"/>
        <v>0</v>
      </c>
      <c r="W223" s="118">
        <f t="shared" si="147"/>
        <v>0</v>
      </c>
      <c r="X223" s="118">
        <f t="shared" si="147"/>
        <v>0</v>
      </c>
      <c r="Y223" s="118">
        <f t="shared" si="147"/>
        <v>0</v>
      </c>
      <c r="Z223" s="118">
        <f t="shared" si="147"/>
        <v>0</v>
      </c>
      <c r="AA223" s="118">
        <f t="shared" si="147"/>
        <v>0</v>
      </c>
      <c r="AB223" s="118">
        <f t="shared" si="147"/>
        <v>0</v>
      </c>
      <c r="AC223" s="118">
        <f t="shared" si="147"/>
        <v>0</v>
      </c>
      <c r="AD223" s="118">
        <f t="shared" si="147"/>
        <v>0</v>
      </c>
      <c r="AE223" s="118">
        <f t="shared" si="147"/>
        <v>0</v>
      </c>
      <c r="AF223" s="118">
        <f t="shared" si="147"/>
        <v>0</v>
      </c>
      <c r="AG223" s="118">
        <f t="shared" si="147"/>
        <v>0</v>
      </c>
    </row>
    <row r="224" spans="1:33" s="61" customFormat="1">
      <c r="A224" s="75">
        <v>2</v>
      </c>
      <c r="B224" s="99" t="s">
        <v>100</v>
      </c>
      <c r="C224" s="77" t="s">
        <v>1</v>
      </c>
      <c r="D224" s="78" t="str">
        <f>IF(Dane!F176="","",Dane!F176)</f>
        <v/>
      </c>
      <c r="E224" s="78" t="str">
        <f>IF(Dane!G176="","",Dane!G176)</f>
        <v/>
      </c>
      <c r="F224" s="78" t="str">
        <f>IF(Dane!H176="","",Dane!H176)</f>
        <v/>
      </c>
      <c r="G224" s="78" t="str">
        <f>IF(Dane!I176="","",Dane!I176)</f>
        <v/>
      </c>
      <c r="H224" s="78" t="str">
        <f>IF(Dane!J176="","",Dane!J176)</f>
        <v/>
      </c>
      <c r="I224" s="78" t="str">
        <f>IF(Dane!K176="","",Dane!K176)</f>
        <v/>
      </c>
      <c r="J224" s="78" t="str">
        <f>IF(Dane!L176="","",Dane!L176)</f>
        <v/>
      </c>
      <c r="K224" s="78" t="str">
        <f>IF(Dane!M176="","",Dane!M176)</f>
        <v/>
      </c>
      <c r="L224" s="78" t="str">
        <f>IF(Dane!N176="","",Dane!N176)</f>
        <v/>
      </c>
      <c r="M224" s="78" t="str">
        <f>IF(Dane!O176="","",Dane!O176)</f>
        <v/>
      </c>
      <c r="N224" s="78" t="str">
        <f>IF(Dane!P176="","",Dane!P176)</f>
        <v/>
      </c>
      <c r="O224" s="78" t="str">
        <f>IF(Dane!Q176="","",Dane!Q176)</f>
        <v/>
      </c>
      <c r="P224" s="78" t="str">
        <f>IF(Dane!R176="","",Dane!R176)</f>
        <v/>
      </c>
      <c r="Q224" s="78" t="str">
        <f>IF(Dane!S176="","",Dane!S176)</f>
        <v/>
      </c>
      <c r="R224" s="78" t="str">
        <f>IF(Dane!T176="","",Dane!T176)</f>
        <v/>
      </c>
      <c r="S224" s="78" t="str">
        <f>IF(Dane!U176="","",Dane!U176)</f>
        <v/>
      </c>
      <c r="T224" s="78" t="str">
        <f>IF(Dane!V176="","",Dane!V176)</f>
        <v/>
      </c>
      <c r="U224" s="78" t="str">
        <f>IF(Dane!W176="","",Dane!W176)</f>
        <v/>
      </c>
      <c r="V224" s="78" t="str">
        <f>IF(Dane!X176="","",Dane!X176)</f>
        <v/>
      </c>
      <c r="W224" s="78" t="str">
        <f>IF(Dane!Y176="","",Dane!Y176)</f>
        <v/>
      </c>
      <c r="X224" s="78" t="str">
        <f>IF(Dane!Z176="","",Dane!Z176)</f>
        <v/>
      </c>
      <c r="Y224" s="78" t="str">
        <f>IF(Dane!AA176="","",Dane!AA176)</f>
        <v/>
      </c>
      <c r="Z224" s="78" t="str">
        <f>IF(Dane!AB176="","",Dane!AB176)</f>
        <v/>
      </c>
      <c r="AA224" s="78" t="str">
        <f>IF(Dane!AC176="","",Dane!AC176)</f>
        <v/>
      </c>
      <c r="AB224" s="78" t="str">
        <f>IF(Dane!AD176="","",Dane!AD176)</f>
        <v/>
      </c>
      <c r="AC224" s="78" t="str">
        <f>IF(Dane!AE176="","",Dane!AE176)</f>
        <v/>
      </c>
      <c r="AD224" s="78" t="str">
        <f>IF(Dane!AF176="","",Dane!AF176)</f>
        <v/>
      </c>
      <c r="AE224" s="78" t="str">
        <f>IF(Dane!AG176="","",Dane!AG176)</f>
        <v/>
      </c>
      <c r="AF224" s="78" t="str">
        <f>IF(Dane!AH176="","",Dane!AH176)</f>
        <v/>
      </c>
      <c r="AG224" s="78" t="str">
        <f>IF(Dane!AI176="","",Dane!AI176)</f>
        <v/>
      </c>
    </row>
    <row r="225" spans="1:33" s="61" customFormat="1">
      <c r="A225" s="75">
        <v>3</v>
      </c>
      <c r="B225" s="99" t="s">
        <v>101</v>
      </c>
      <c r="C225" s="77" t="s">
        <v>1</v>
      </c>
      <c r="D225" s="78" t="str">
        <f>IF(Dane!F177="","",Dane!F177)</f>
        <v/>
      </c>
      <c r="E225" s="78" t="str">
        <f>IF(Dane!G177="","",Dane!G177)</f>
        <v/>
      </c>
      <c r="F225" s="78" t="str">
        <f>IF(Dane!H177="","",Dane!H177)</f>
        <v/>
      </c>
      <c r="G225" s="78" t="str">
        <f>IF(Dane!I177="","",Dane!I177)</f>
        <v/>
      </c>
      <c r="H225" s="78" t="str">
        <f>IF(Dane!J177="","",Dane!J177)</f>
        <v/>
      </c>
      <c r="I225" s="78" t="str">
        <f>IF(Dane!K177="","",Dane!K177)</f>
        <v/>
      </c>
      <c r="J225" s="78" t="str">
        <f>IF(Dane!L177="","",Dane!L177)</f>
        <v/>
      </c>
      <c r="K225" s="78" t="str">
        <f>IF(Dane!M177="","",Dane!M177)</f>
        <v/>
      </c>
      <c r="L225" s="78" t="str">
        <f>IF(Dane!N177="","",Dane!N177)</f>
        <v/>
      </c>
      <c r="M225" s="78" t="str">
        <f>IF(Dane!O177="","",Dane!O177)</f>
        <v/>
      </c>
      <c r="N225" s="78" t="str">
        <f>IF(Dane!P177="","",Dane!P177)</f>
        <v/>
      </c>
      <c r="O225" s="78" t="str">
        <f>IF(Dane!Q177="","",Dane!Q177)</f>
        <v/>
      </c>
      <c r="P225" s="78" t="str">
        <f>IF(Dane!R177="","",Dane!R177)</f>
        <v/>
      </c>
      <c r="Q225" s="78" t="str">
        <f>IF(Dane!S177="","",Dane!S177)</f>
        <v/>
      </c>
      <c r="R225" s="78" t="str">
        <f>IF(Dane!T177="","",Dane!T177)</f>
        <v/>
      </c>
      <c r="S225" s="78" t="str">
        <f>IF(Dane!U177="","",Dane!U177)</f>
        <v/>
      </c>
      <c r="T225" s="78" t="str">
        <f>IF(Dane!V177="","",Dane!V177)</f>
        <v/>
      </c>
      <c r="U225" s="78" t="str">
        <f>IF(Dane!W177="","",Dane!W177)</f>
        <v/>
      </c>
      <c r="V225" s="78" t="str">
        <f>IF(Dane!X177="","",Dane!X177)</f>
        <v/>
      </c>
      <c r="W225" s="78" t="str">
        <f>IF(Dane!Y177="","",Dane!Y177)</f>
        <v/>
      </c>
      <c r="X225" s="78" t="str">
        <f>IF(Dane!Z177="","",Dane!Z177)</f>
        <v/>
      </c>
      <c r="Y225" s="78" t="str">
        <f>IF(Dane!AA177="","",Dane!AA177)</f>
        <v/>
      </c>
      <c r="Z225" s="78" t="str">
        <f>IF(Dane!AB177="","",Dane!AB177)</f>
        <v/>
      </c>
      <c r="AA225" s="78" t="str">
        <f>IF(Dane!AC177="","",Dane!AC177)</f>
        <v/>
      </c>
      <c r="AB225" s="78" t="str">
        <f>IF(Dane!AD177="","",Dane!AD177)</f>
        <v/>
      </c>
      <c r="AC225" s="78" t="str">
        <f>IF(Dane!AE177="","",Dane!AE177)</f>
        <v/>
      </c>
      <c r="AD225" s="78" t="str">
        <f>IF(Dane!AF177="","",Dane!AF177)</f>
        <v/>
      </c>
      <c r="AE225" s="78" t="str">
        <f>IF(Dane!AG177="","",Dane!AG177)</f>
        <v/>
      </c>
      <c r="AF225" s="78" t="str">
        <f>IF(Dane!AH177="","",Dane!AH177)</f>
        <v/>
      </c>
      <c r="AG225" s="78" t="str">
        <f>IF(Dane!AI177="","",Dane!AI177)</f>
        <v/>
      </c>
    </row>
    <row r="226" spans="1:33" s="61" customFormat="1">
      <c r="A226" s="75">
        <v>4</v>
      </c>
      <c r="B226" s="99" t="s">
        <v>55</v>
      </c>
      <c r="C226" s="77" t="s">
        <v>1</v>
      </c>
      <c r="D226" s="78" t="str">
        <f>IF(Dane!F178="","",Dane!F178)</f>
        <v/>
      </c>
      <c r="E226" s="78" t="str">
        <f>IF(Dane!G178="","",Dane!G178)</f>
        <v/>
      </c>
      <c r="F226" s="78" t="str">
        <f>IF(Dane!H178="","",Dane!H178)</f>
        <v/>
      </c>
      <c r="G226" s="78" t="str">
        <f>IF(Dane!I178="","",Dane!I178)</f>
        <v/>
      </c>
      <c r="H226" s="78" t="str">
        <f>IF(Dane!J178="","",Dane!J178)</f>
        <v/>
      </c>
      <c r="I226" s="78" t="str">
        <f>IF(Dane!K178="","",Dane!K178)</f>
        <v/>
      </c>
      <c r="J226" s="78" t="str">
        <f>IF(Dane!L178="","",Dane!L178)</f>
        <v/>
      </c>
      <c r="K226" s="78" t="str">
        <f>IF(Dane!M178="","",Dane!M178)</f>
        <v/>
      </c>
      <c r="L226" s="78" t="str">
        <f>IF(Dane!N178="","",Dane!N178)</f>
        <v/>
      </c>
      <c r="M226" s="78" t="str">
        <f>IF(Dane!O178="","",Dane!O178)</f>
        <v/>
      </c>
      <c r="N226" s="78" t="str">
        <f>IF(Dane!P178="","",Dane!P178)</f>
        <v/>
      </c>
      <c r="O226" s="78" t="str">
        <f>IF(Dane!Q178="","",Dane!Q178)</f>
        <v/>
      </c>
      <c r="P226" s="78" t="str">
        <f>IF(Dane!R178="","",Dane!R178)</f>
        <v/>
      </c>
      <c r="Q226" s="78" t="str">
        <f>IF(Dane!S178="","",Dane!S178)</f>
        <v/>
      </c>
      <c r="R226" s="78" t="str">
        <f>IF(Dane!T178="","",Dane!T178)</f>
        <v/>
      </c>
      <c r="S226" s="78" t="str">
        <f>IF(Dane!U178="","",Dane!U178)</f>
        <v/>
      </c>
      <c r="T226" s="78" t="str">
        <f>IF(Dane!V178="","",Dane!V178)</f>
        <v/>
      </c>
      <c r="U226" s="78" t="str">
        <f>IF(Dane!W178="","",Dane!W178)</f>
        <v/>
      </c>
      <c r="V226" s="78" t="str">
        <f>IF(Dane!X178="","",Dane!X178)</f>
        <v/>
      </c>
      <c r="W226" s="78" t="str">
        <f>IF(Dane!Y178="","",Dane!Y178)</f>
        <v/>
      </c>
      <c r="X226" s="78" t="str">
        <f>IF(Dane!Z178="","",Dane!Z178)</f>
        <v/>
      </c>
      <c r="Y226" s="78" t="str">
        <f>IF(Dane!AA178="","",Dane!AA178)</f>
        <v/>
      </c>
      <c r="Z226" s="78" t="str">
        <f>IF(Dane!AB178="","",Dane!AB178)</f>
        <v/>
      </c>
      <c r="AA226" s="78" t="str">
        <f>IF(Dane!AC178="","",Dane!AC178)</f>
        <v/>
      </c>
      <c r="AB226" s="78" t="str">
        <f>IF(Dane!AD178="","",Dane!AD178)</f>
        <v/>
      </c>
      <c r="AC226" s="78" t="str">
        <f>IF(Dane!AE178="","",Dane!AE178)</f>
        <v/>
      </c>
      <c r="AD226" s="78" t="str">
        <f>IF(Dane!AF178="","",Dane!AF178)</f>
        <v/>
      </c>
      <c r="AE226" s="78" t="str">
        <f>IF(Dane!AG178="","",Dane!AG178)</f>
        <v/>
      </c>
      <c r="AF226" s="78" t="str">
        <f>IF(Dane!AH178="","",Dane!AH178)</f>
        <v/>
      </c>
      <c r="AG226" s="78" t="str">
        <f>IF(Dane!AI178="","",Dane!AI178)</f>
        <v/>
      </c>
    </row>
    <row r="227" spans="1:33" s="61" customFormat="1">
      <c r="A227" s="75">
        <v>5</v>
      </c>
      <c r="B227" s="99" t="s">
        <v>98</v>
      </c>
      <c r="C227" s="77" t="s">
        <v>1</v>
      </c>
      <c r="D227" s="78" t="str">
        <f>IF(Dane!F179="","",Dane!F179)</f>
        <v/>
      </c>
      <c r="E227" s="78" t="str">
        <f>IF(Dane!G179="","",Dane!G179)</f>
        <v/>
      </c>
      <c r="F227" s="78" t="str">
        <f>IF(Dane!H179="","",Dane!H179)</f>
        <v/>
      </c>
      <c r="G227" s="78" t="str">
        <f>IF(Dane!I179="","",Dane!I179)</f>
        <v/>
      </c>
      <c r="H227" s="78" t="str">
        <f>IF(Dane!J179="","",Dane!J179)</f>
        <v/>
      </c>
      <c r="I227" s="78" t="str">
        <f>IF(Dane!K179="","",Dane!K179)</f>
        <v/>
      </c>
      <c r="J227" s="78" t="str">
        <f>IF(Dane!L179="","",Dane!L179)</f>
        <v/>
      </c>
      <c r="K227" s="78" t="str">
        <f>IF(Dane!M179="","",Dane!M179)</f>
        <v/>
      </c>
      <c r="L227" s="78" t="str">
        <f>IF(Dane!N179="","",Dane!N179)</f>
        <v/>
      </c>
      <c r="M227" s="78" t="str">
        <f>IF(Dane!O179="","",Dane!O179)</f>
        <v/>
      </c>
      <c r="N227" s="78" t="str">
        <f>IF(Dane!P179="","",Dane!P179)</f>
        <v/>
      </c>
      <c r="O227" s="78" t="str">
        <f>IF(Dane!Q179="","",Dane!Q179)</f>
        <v/>
      </c>
      <c r="P227" s="78" t="str">
        <f>IF(Dane!R179="","",Dane!R179)</f>
        <v/>
      </c>
      <c r="Q227" s="78" t="str">
        <f>IF(Dane!S179="","",Dane!S179)</f>
        <v/>
      </c>
      <c r="R227" s="78" t="str">
        <f>IF(Dane!T179="","",Dane!T179)</f>
        <v/>
      </c>
      <c r="S227" s="78" t="str">
        <f>IF(Dane!U179="","",Dane!U179)</f>
        <v/>
      </c>
      <c r="T227" s="78" t="str">
        <f>IF(Dane!V179="","",Dane!V179)</f>
        <v/>
      </c>
      <c r="U227" s="78" t="str">
        <f>IF(Dane!W179="","",Dane!W179)</f>
        <v/>
      </c>
      <c r="V227" s="78" t="str">
        <f>IF(Dane!X179="","",Dane!X179)</f>
        <v/>
      </c>
      <c r="W227" s="78" t="str">
        <f>IF(Dane!Y179="","",Dane!Y179)</f>
        <v/>
      </c>
      <c r="X227" s="78" t="str">
        <f>IF(Dane!Z179="","",Dane!Z179)</f>
        <v/>
      </c>
      <c r="Y227" s="78" t="str">
        <f>IF(Dane!AA179="","",Dane!AA179)</f>
        <v/>
      </c>
      <c r="Z227" s="78" t="str">
        <f>IF(Dane!AB179="","",Dane!AB179)</f>
        <v/>
      </c>
      <c r="AA227" s="78" t="str">
        <f>IF(Dane!AC179="","",Dane!AC179)</f>
        <v/>
      </c>
      <c r="AB227" s="78" t="str">
        <f>IF(Dane!AD179="","",Dane!AD179)</f>
        <v/>
      </c>
      <c r="AC227" s="78" t="str">
        <f>IF(Dane!AE179="","",Dane!AE179)</f>
        <v/>
      </c>
      <c r="AD227" s="78" t="str">
        <f>IF(Dane!AF179="","",Dane!AF179)</f>
        <v/>
      </c>
      <c r="AE227" s="78" t="str">
        <f>IF(Dane!AG179="","",Dane!AG179)</f>
        <v/>
      </c>
      <c r="AF227" s="78" t="str">
        <f>IF(Dane!AH179="","",Dane!AH179)</f>
        <v/>
      </c>
      <c r="AG227" s="78" t="str">
        <f>IF(Dane!AI179="","",Dane!AI179)</f>
        <v/>
      </c>
    </row>
    <row r="228" spans="1:33" s="61" customFormat="1">
      <c r="A228" s="75">
        <v>6</v>
      </c>
      <c r="B228" s="99" t="s">
        <v>99</v>
      </c>
      <c r="C228" s="77" t="s">
        <v>1</v>
      </c>
      <c r="D228" s="78" t="str">
        <f>IF(Dane!F180="","",Dane!F180)</f>
        <v/>
      </c>
      <c r="E228" s="78" t="str">
        <f>IF(Dane!G180="","",Dane!G180)</f>
        <v/>
      </c>
      <c r="F228" s="78" t="str">
        <f>IF(Dane!H180="","",Dane!H180)</f>
        <v/>
      </c>
      <c r="G228" s="78" t="str">
        <f>IF(Dane!I180="","",Dane!I180)</f>
        <v/>
      </c>
      <c r="H228" s="78" t="str">
        <f>IF(Dane!J180="","",Dane!J180)</f>
        <v/>
      </c>
      <c r="I228" s="78" t="str">
        <f>IF(Dane!K180="","",Dane!K180)</f>
        <v/>
      </c>
      <c r="J228" s="78" t="str">
        <f>IF(Dane!L180="","",Dane!L180)</f>
        <v/>
      </c>
      <c r="K228" s="78" t="str">
        <f>IF(Dane!M180="","",Dane!M180)</f>
        <v/>
      </c>
      <c r="L228" s="78" t="str">
        <f>IF(Dane!N180="","",Dane!N180)</f>
        <v/>
      </c>
      <c r="M228" s="78" t="str">
        <f>IF(Dane!O180="","",Dane!O180)</f>
        <v/>
      </c>
      <c r="N228" s="78" t="str">
        <f>IF(Dane!P180="","",Dane!P180)</f>
        <v/>
      </c>
      <c r="O228" s="78" t="str">
        <f>IF(Dane!Q180="","",Dane!Q180)</f>
        <v/>
      </c>
      <c r="P228" s="78" t="str">
        <f>IF(Dane!R180="","",Dane!R180)</f>
        <v/>
      </c>
      <c r="Q228" s="78" t="str">
        <f>IF(Dane!S180="","",Dane!S180)</f>
        <v/>
      </c>
      <c r="R228" s="78" t="str">
        <f>IF(Dane!T180="","",Dane!T180)</f>
        <v/>
      </c>
      <c r="S228" s="78" t="str">
        <f>IF(Dane!U180="","",Dane!U180)</f>
        <v/>
      </c>
      <c r="T228" s="78" t="str">
        <f>IF(Dane!V180="","",Dane!V180)</f>
        <v/>
      </c>
      <c r="U228" s="78" t="str">
        <f>IF(Dane!W180="","",Dane!W180)</f>
        <v/>
      </c>
      <c r="V228" s="78" t="str">
        <f>IF(Dane!X180="","",Dane!X180)</f>
        <v/>
      </c>
      <c r="W228" s="78" t="str">
        <f>IF(Dane!Y180="","",Dane!Y180)</f>
        <v/>
      </c>
      <c r="X228" s="78" t="str">
        <f>IF(Dane!Z180="","",Dane!Z180)</f>
        <v/>
      </c>
      <c r="Y228" s="78" t="str">
        <f>IF(Dane!AA180="","",Dane!AA180)</f>
        <v/>
      </c>
      <c r="Z228" s="78" t="str">
        <f>IF(Dane!AB180="","",Dane!AB180)</f>
        <v/>
      </c>
      <c r="AA228" s="78" t="str">
        <f>IF(Dane!AC180="","",Dane!AC180)</f>
        <v/>
      </c>
      <c r="AB228" s="78" t="str">
        <f>IF(Dane!AD180="","",Dane!AD180)</f>
        <v/>
      </c>
      <c r="AC228" s="78" t="str">
        <f>IF(Dane!AE180="","",Dane!AE180)</f>
        <v/>
      </c>
      <c r="AD228" s="78" t="str">
        <f>IF(Dane!AF180="","",Dane!AF180)</f>
        <v/>
      </c>
      <c r="AE228" s="78" t="str">
        <f>IF(Dane!AG180="","",Dane!AG180)</f>
        <v/>
      </c>
      <c r="AF228" s="78" t="str">
        <f>IF(Dane!AH180="","",Dane!AH180)</f>
        <v/>
      </c>
      <c r="AG228" s="78" t="str">
        <f>IF(Dane!AI180="","",Dane!AI180)</f>
        <v/>
      </c>
    </row>
    <row r="229" spans="1:33" s="61" customFormat="1">
      <c r="A229" s="75">
        <v>7</v>
      </c>
      <c r="B229" s="99" t="s">
        <v>102</v>
      </c>
      <c r="C229" s="77" t="s">
        <v>1</v>
      </c>
      <c r="D229" s="78" t="str">
        <f>IF(Dane!F181="","",Dane!F181)</f>
        <v/>
      </c>
      <c r="E229" s="78" t="str">
        <f>IF(Dane!G181="","",Dane!G181)</f>
        <v/>
      </c>
      <c r="F229" s="78" t="str">
        <f>IF(Dane!H181="","",Dane!H181)</f>
        <v/>
      </c>
      <c r="G229" s="78" t="str">
        <f>IF(Dane!I181="","",Dane!I181)</f>
        <v/>
      </c>
      <c r="H229" s="78" t="str">
        <f>IF(Dane!J181="","",Dane!J181)</f>
        <v/>
      </c>
      <c r="I229" s="78" t="str">
        <f>IF(Dane!K181="","",Dane!K181)</f>
        <v/>
      </c>
      <c r="J229" s="78" t="str">
        <f>IF(Dane!L181="","",Dane!L181)</f>
        <v/>
      </c>
      <c r="K229" s="78" t="str">
        <f>IF(Dane!M181="","",Dane!M181)</f>
        <v/>
      </c>
      <c r="L229" s="78" t="str">
        <f>IF(Dane!N181="","",Dane!N181)</f>
        <v/>
      </c>
      <c r="M229" s="78" t="str">
        <f>IF(Dane!O181="","",Dane!O181)</f>
        <v/>
      </c>
      <c r="N229" s="78" t="str">
        <f>IF(Dane!P181="","",Dane!P181)</f>
        <v/>
      </c>
      <c r="O229" s="78" t="str">
        <f>IF(Dane!Q181="","",Dane!Q181)</f>
        <v/>
      </c>
      <c r="P229" s="78" t="str">
        <f>IF(Dane!R181="","",Dane!R181)</f>
        <v/>
      </c>
      <c r="Q229" s="78" t="str">
        <f>IF(Dane!S181="","",Dane!S181)</f>
        <v/>
      </c>
      <c r="R229" s="78" t="str">
        <f>IF(Dane!T181="","",Dane!T181)</f>
        <v/>
      </c>
      <c r="S229" s="78" t="str">
        <f>IF(Dane!U181="","",Dane!U181)</f>
        <v/>
      </c>
      <c r="T229" s="78" t="str">
        <f>IF(Dane!V181="","",Dane!V181)</f>
        <v/>
      </c>
      <c r="U229" s="78" t="str">
        <f>IF(Dane!W181="","",Dane!W181)</f>
        <v/>
      </c>
      <c r="V229" s="78" t="str">
        <f>IF(Dane!X181="","",Dane!X181)</f>
        <v/>
      </c>
      <c r="W229" s="78" t="str">
        <f>IF(Dane!Y181="","",Dane!Y181)</f>
        <v/>
      </c>
      <c r="X229" s="78" t="str">
        <f>IF(Dane!Z181="","",Dane!Z181)</f>
        <v/>
      </c>
      <c r="Y229" s="78" t="str">
        <f>IF(Dane!AA181="","",Dane!AA181)</f>
        <v/>
      </c>
      <c r="Z229" s="78" t="str">
        <f>IF(Dane!AB181="","",Dane!AB181)</f>
        <v/>
      </c>
      <c r="AA229" s="78" t="str">
        <f>IF(Dane!AC181="","",Dane!AC181)</f>
        <v/>
      </c>
      <c r="AB229" s="78" t="str">
        <f>IF(Dane!AD181="","",Dane!AD181)</f>
        <v/>
      </c>
      <c r="AC229" s="78" t="str">
        <f>IF(Dane!AE181="","",Dane!AE181)</f>
        <v/>
      </c>
      <c r="AD229" s="78" t="str">
        <f>IF(Dane!AF181="","",Dane!AF181)</f>
        <v/>
      </c>
      <c r="AE229" s="78" t="str">
        <f>IF(Dane!AG181="","",Dane!AG181)</f>
        <v/>
      </c>
      <c r="AF229" s="78" t="str">
        <f>IF(Dane!AH181="","",Dane!AH181)</f>
        <v/>
      </c>
      <c r="AG229" s="78" t="str">
        <f>IF(Dane!AI181="","",Dane!AI181)</f>
        <v/>
      </c>
    </row>
    <row r="230" spans="1:33" s="62" customFormat="1">
      <c r="A230" s="75">
        <v>8</v>
      </c>
      <c r="B230" s="99" t="s">
        <v>103</v>
      </c>
      <c r="C230" s="77" t="s">
        <v>1</v>
      </c>
      <c r="D230" s="78" t="str">
        <f>IF(Dane!F182="","",Dane!F182)</f>
        <v/>
      </c>
      <c r="E230" s="78" t="str">
        <f>IF(Dane!G182="","",Dane!G182)</f>
        <v/>
      </c>
      <c r="F230" s="78" t="str">
        <f>IF(Dane!H182="","",Dane!H182)</f>
        <v/>
      </c>
      <c r="G230" s="78" t="str">
        <f>IF(Dane!I182="","",Dane!I182)</f>
        <v/>
      </c>
      <c r="H230" s="78" t="str">
        <f>IF(Dane!J182="","",Dane!J182)</f>
        <v/>
      </c>
      <c r="I230" s="78" t="str">
        <f>IF(Dane!K182="","",Dane!K182)</f>
        <v/>
      </c>
      <c r="J230" s="78" t="str">
        <f>IF(Dane!L182="","",Dane!L182)</f>
        <v/>
      </c>
      <c r="K230" s="78" t="str">
        <f>IF(Dane!M182="","",Dane!M182)</f>
        <v/>
      </c>
      <c r="L230" s="78" t="str">
        <f>IF(Dane!N182="","",Dane!N182)</f>
        <v/>
      </c>
      <c r="M230" s="78" t="str">
        <f>IF(Dane!O182="","",Dane!O182)</f>
        <v/>
      </c>
      <c r="N230" s="78" t="str">
        <f>IF(Dane!P182="","",Dane!P182)</f>
        <v/>
      </c>
      <c r="O230" s="78" t="str">
        <f>IF(Dane!Q182="","",Dane!Q182)</f>
        <v/>
      </c>
      <c r="P230" s="78" t="str">
        <f>IF(Dane!R182="","",Dane!R182)</f>
        <v/>
      </c>
      <c r="Q230" s="78" t="str">
        <f>IF(Dane!S182="","",Dane!S182)</f>
        <v/>
      </c>
      <c r="R230" s="78" t="str">
        <f>IF(Dane!T182="","",Dane!T182)</f>
        <v/>
      </c>
      <c r="S230" s="78" t="str">
        <f>IF(Dane!U182="","",Dane!U182)</f>
        <v/>
      </c>
      <c r="T230" s="78" t="str">
        <f>IF(Dane!V182="","",Dane!V182)</f>
        <v/>
      </c>
      <c r="U230" s="78" t="str">
        <f>IF(Dane!W182="","",Dane!W182)</f>
        <v/>
      </c>
      <c r="V230" s="78" t="str">
        <f>IF(Dane!X182="","",Dane!X182)</f>
        <v/>
      </c>
      <c r="W230" s="78" t="str">
        <f>IF(Dane!Y182="","",Dane!Y182)</f>
        <v/>
      </c>
      <c r="X230" s="78" t="str">
        <f>IF(Dane!Z182="","",Dane!Z182)</f>
        <v/>
      </c>
      <c r="Y230" s="78" t="str">
        <f>IF(Dane!AA182="","",Dane!AA182)</f>
        <v/>
      </c>
      <c r="Z230" s="78" t="str">
        <f>IF(Dane!AB182="","",Dane!AB182)</f>
        <v/>
      </c>
      <c r="AA230" s="78" t="str">
        <f>IF(Dane!AC182="","",Dane!AC182)</f>
        <v/>
      </c>
      <c r="AB230" s="78" t="str">
        <f>IF(Dane!AD182="","",Dane!AD182)</f>
        <v/>
      </c>
      <c r="AC230" s="78" t="str">
        <f>IF(Dane!AE182="","",Dane!AE182)</f>
        <v/>
      </c>
      <c r="AD230" s="78" t="str">
        <f>IF(Dane!AF182="","",Dane!AF182)</f>
        <v/>
      </c>
      <c r="AE230" s="78" t="str">
        <f>IF(Dane!AG182="","",Dane!AG182)</f>
        <v/>
      </c>
      <c r="AF230" s="78" t="str">
        <f>IF(Dane!AH182="","",Dane!AH182)</f>
        <v/>
      </c>
      <c r="AG230" s="78" t="str">
        <f>IF(Dane!AI182="","",Dane!AI182)</f>
        <v/>
      </c>
    </row>
    <row r="231" spans="1:33" s="100" customFormat="1">
      <c r="A231" s="230" t="s">
        <v>174</v>
      </c>
      <c r="B231" s="231" t="s">
        <v>178</v>
      </c>
      <c r="C231" s="232" t="s">
        <v>1</v>
      </c>
      <c r="D231" s="392" t="str">
        <f>IF(Dane!F183="","",Dane!F183)</f>
        <v/>
      </c>
      <c r="E231" s="392" t="str">
        <f>IF(Dane!G183="","",Dane!G183)</f>
        <v/>
      </c>
      <c r="F231" s="392" t="str">
        <f>IF(Dane!H183="","",Dane!H183)</f>
        <v/>
      </c>
      <c r="G231" s="392" t="str">
        <f>IF(Dane!I183="","",Dane!I183)</f>
        <v/>
      </c>
      <c r="H231" s="392" t="str">
        <f>IF(Dane!J183="","",Dane!J183)</f>
        <v/>
      </c>
      <c r="I231" s="392" t="str">
        <f>IF(Dane!K183="","",Dane!K183)</f>
        <v/>
      </c>
      <c r="J231" s="392" t="str">
        <f>IF(Dane!L183="","",Dane!L183)</f>
        <v/>
      </c>
      <c r="K231" s="392" t="str">
        <f>IF(Dane!M183="","",Dane!M183)</f>
        <v/>
      </c>
      <c r="L231" s="392" t="str">
        <f>IF(Dane!N183="","",Dane!N183)</f>
        <v/>
      </c>
      <c r="M231" s="392" t="str">
        <f>IF(Dane!O183="","",Dane!O183)</f>
        <v/>
      </c>
      <c r="N231" s="392" t="str">
        <f>IF(Dane!P183="","",Dane!P183)</f>
        <v/>
      </c>
      <c r="O231" s="392" t="str">
        <f>IF(Dane!Q183="","",Dane!Q183)</f>
        <v/>
      </c>
      <c r="P231" s="392" t="str">
        <f>IF(Dane!R183="","",Dane!R183)</f>
        <v/>
      </c>
      <c r="Q231" s="392" t="str">
        <f>IF(Dane!S183="","",Dane!S183)</f>
        <v/>
      </c>
      <c r="R231" s="392" t="str">
        <f>IF(Dane!T183="","",Dane!T183)</f>
        <v/>
      </c>
      <c r="S231" s="392" t="str">
        <f>IF(Dane!U183="","",Dane!U183)</f>
        <v/>
      </c>
      <c r="T231" s="392" t="str">
        <f>IF(Dane!V183="","",Dane!V183)</f>
        <v/>
      </c>
      <c r="U231" s="392" t="str">
        <f>IF(Dane!W183="","",Dane!W183)</f>
        <v/>
      </c>
      <c r="V231" s="392" t="str">
        <f>IF(Dane!X183="","",Dane!X183)</f>
        <v/>
      </c>
      <c r="W231" s="392" t="str">
        <f>IF(Dane!Y183="","",Dane!Y183)</f>
        <v/>
      </c>
      <c r="X231" s="392" t="str">
        <f>IF(Dane!Z183="","",Dane!Z183)</f>
        <v/>
      </c>
      <c r="Y231" s="392" t="str">
        <f>IF(Dane!AA183="","",Dane!AA183)</f>
        <v/>
      </c>
      <c r="Z231" s="392" t="str">
        <f>IF(Dane!AB183="","",Dane!AB183)</f>
        <v/>
      </c>
      <c r="AA231" s="392" t="str">
        <f>IF(Dane!AC183="","",Dane!AC183)</f>
        <v/>
      </c>
      <c r="AB231" s="392" t="str">
        <f>IF(Dane!AD183="","",Dane!AD183)</f>
        <v/>
      </c>
      <c r="AC231" s="392" t="str">
        <f>IF(Dane!AE183="","",Dane!AE183)</f>
        <v/>
      </c>
      <c r="AD231" s="392" t="str">
        <f>IF(Dane!AF183="","",Dane!AF183)</f>
        <v/>
      </c>
      <c r="AE231" s="392" t="str">
        <f>IF(Dane!AG183="","",Dane!AG183)</f>
        <v/>
      </c>
      <c r="AF231" s="392" t="str">
        <f>IF(Dane!AH183="","",Dane!AH183)</f>
        <v/>
      </c>
      <c r="AG231" s="392" t="str">
        <f>IF(Dane!AI183="","",Dane!AI183)</f>
        <v/>
      </c>
    </row>
    <row r="232" spans="1:33" s="67" customFormat="1">
      <c r="A232" s="107" t="s">
        <v>175</v>
      </c>
      <c r="B232" s="233" t="s">
        <v>176</v>
      </c>
      <c r="C232" s="108" t="s">
        <v>1</v>
      </c>
      <c r="D232" s="118" t="str">
        <f t="shared" ref="D232:AG232" si="148">IF(G$83="","",IF($D$18="Tak",SUM(D$231),IF($D$18="Nie",0,IF($D$18="Częściowo",SUM(D$231)*SUM($D$19),""))))</f>
        <v/>
      </c>
      <c r="E232" s="118" t="str">
        <f t="shared" si="148"/>
        <v/>
      </c>
      <c r="F232" s="118" t="str">
        <f t="shared" si="148"/>
        <v/>
      </c>
      <c r="G232" s="118" t="str">
        <f t="shared" si="148"/>
        <v/>
      </c>
      <c r="H232" s="118" t="str">
        <f t="shared" si="148"/>
        <v/>
      </c>
      <c r="I232" s="118" t="str">
        <f t="shared" si="148"/>
        <v/>
      </c>
      <c r="J232" s="118" t="str">
        <f t="shared" si="148"/>
        <v/>
      </c>
      <c r="K232" s="118" t="str">
        <f t="shared" si="148"/>
        <v/>
      </c>
      <c r="L232" s="118" t="str">
        <f t="shared" si="148"/>
        <v/>
      </c>
      <c r="M232" s="118" t="str">
        <f t="shared" si="148"/>
        <v/>
      </c>
      <c r="N232" s="118" t="str">
        <f t="shared" si="148"/>
        <v/>
      </c>
      <c r="O232" s="118" t="str">
        <f t="shared" si="148"/>
        <v/>
      </c>
      <c r="P232" s="118" t="str">
        <f t="shared" si="148"/>
        <v/>
      </c>
      <c r="Q232" s="118" t="str">
        <f t="shared" si="148"/>
        <v/>
      </c>
      <c r="R232" s="118" t="str">
        <f t="shared" si="148"/>
        <v/>
      </c>
      <c r="S232" s="118" t="str">
        <f t="shared" si="148"/>
        <v/>
      </c>
      <c r="T232" s="118" t="str">
        <f t="shared" si="148"/>
        <v/>
      </c>
      <c r="U232" s="118" t="str">
        <f t="shared" si="148"/>
        <v/>
      </c>
      <c r="V232" s="118" t="str">
        <f t="shared" si="148"/>
        <v/>
      </c>
      <c r="W232" s="118" t="str">
        <f t="shared" si="148"/>
        <v/>
      </c>
      <c r="X232" s="118" t="str">
        <f t="shared" si="148"/>
        <v/>
      </c>
      <c r="Y232" s="118" t="str">
        <f t="shared" si="148"/>
        <v/>
      </c>
      <c r="Z232" s="118" t="str">
        <f t="shared" si="148"/>
        <v/>
      </c>
      <c r="AA232" s="118" t="str">
        <f t="shared" si="148"/>
        <v/>
      </c>
      <c r="AB232" s="118" t="str">
        <f t="shared" si="148"/>
        <v/>
      </c>
      <c r="AC232" s="118" t="str">
        <f t="shared" si="148"/>
        <v/>
      </c>
      <c r="AD232" s="118" t="str">
        <f t="shared" si="148"/>
        <v/>
      </c>
      <c r="AE232" s="118" t="str">
        <f t="shared" si="148"/>
        <v/>
      </c>
      <c r="AF232" s="118" t="str">
        <f t="shared" si="148"/>
        <v/>
      </c>
      <c r="AG232" s="118" t="str">
        <f t="shared" si="148"/>
        <v/>
      </c>
    </row>
    <row r="233" spans="1:33" s="67" customFormat="1">
      <c r="A233" s="107">
        <v>10</v>
      </c>
      <c r="B233" s="233" t="s">
        <v>142</v>
      </c>
      <c r="C233" s="108" t="s">
        <v>1</v>
      </c>
      <c r="D233" s="118">
        <f>IF(G$83="","",SUM(D$227:D$228)*D$54)</f>
        <v>0</v>
      </c>
      <c r="E233" s="118">
        <f t="shared" ref="E233:AG233" si="149">IF(H$83="","",SUM(E$227:E$228)*E$54)</f>
        <v>0</v>
      </c>
      <c r="F233" s="118">
        <f t="shared" si="149"/>
        <v>0</v>
      </c>
      <c r="G233" s="118">
        <f t="shared" si="149"/>
        <v>0</v>
      </c>
      <c r="H233" s="118">
        <f t="shared" si="149"/>
        <v>0</v>
      </c>
      <c r="I233" s="118">
        <f t="shared" si="149"/>
        <v>0</v>
      </c>
      <c r="J233" s="118">
        <f t="shared" si="149"/>
        <v>0</v>
      </c>
      <c r="K233" s="118">
        <f t="shared" si="149"/>
        <v>0</v>
      </c>
      <c r="L233" s="118">
        <f t="shared" si="149"/>
        <v>0</v>
      </c>
      <c r="M233" s="118">
        <f t="shared" si="149"/>
        <v>0</v>
      </c>
      <c r="N233" s="118">
        <f t="shared" si="149"/>
        <v>0</v>
      </c>
      <c r="O233" s="118">
        <f t="shared" si="149"/>
        <v>0</v>
      </c>
      <c r="P233" s="118">
        <f t="shared" si="149"/>
        <v>0</v>
      </c>
      <c r="Q233" s="118">
        <f t="shared" si="149"/>
        <v>0</v>
      </c>
      <c r="R233" s="118">
        <f t="shared" si="149"/>
        <v>0</v>
      </c>
      <c r="S233" s="118">
        <f t="shared" si="149"/>
        <v>0</v>
      </c>
      <c r="T233" s="118">
        <f t="shared" si="149"/>
        <v>0</v>
      </c>
      <c r="U233" s="118">
        <f t="shared" si="149"/>
        <v>0</v>
      </c>
      <c r="V233" s="118">
        <f t="shared" si="149"/>
        <v>0</v>
      </c>
      <c r="W233" s="118">
        <f t="shared" si="149"/>
        <v>0</v>
      </c>
      <c r="X233" s="118">
        <f t="shared" si="149"/>
        <v>0</v>
      </c>
      <c r="Y233" s="118">
        <f t="shared" si="149"/>
        <v>0</v>
      </c>
      <c r="Z233" s="118">
        <f t="shared" si="149"/>
        <v>0</v>
      </c>
      <c r="AA233" s="118">
        <f t="shared" si="149"/>
        <v>0</v>
      </c>
      <c r="AB233" s="118">
        <f t="shared" si="149"/>
        <v>0</v>
      </c>
      <c r="AC233" s="118">
        <f t="shared" si="149"/>
        <v>0</v>
      </c>
      <c r="AD233" s="118">
        <f t="shared" si="149"/>
        <v>0</v>
      </c>
      <c r="AE233" s="118">
        <f t="shared" si="149"/>
        <v>0</v>
      </c>
      <c r="AF233" s="118">
        <f t="shared" si="149"/>
        <v>0</v>
      </c>
      <c r="AG233" s="118">
        <f t="shared" si="149"/>
        <v>0</v>
      </c>
    </row>
    <row r="234" spans="1:33" s="223" customFormat="1">
      <c r="A234" s="40">
        <v>11</v>
      </c>
      <c r="B234" s="234" t="s">
        <v>173</v>
      </c>
      <c r="C234" s="132" t="s">
        <v>1</v>
      </c>
      <c r="D234" s="235">
        <f>IF(G$83="","",SUM(D$220,D$221)+SUM(D$224:D$226,D$229:D$230,D$233)*(1+SUM($C$549)))</f>
        <v>0</v>
      </c>
      <c r="E234" s="235">
        <f t="shared" ref="E234:AG234" si="150">IF(H$83="","",SUM(E$220,E$221)+SUM(E$224:E$226,E$229:E$230,E$233)*(1+SUM($C$549)))</f>
        <v>0</v>
      </c>
      <c r="F234" s="235">
        <f t="shared" si="150"/>
        <v>0</v>
      </c>
      <c r="G234" s="235">
        <f t="shared" si="150"/>
        <v>0</v>
      </c>
      <c r="H234" s="235">
        <f t="shared" si="150"/>
        <v>0</v>
      </c>
      <c r="I234" s="235">
        <f t="shared" si="150"/>
        <v>0</v>
      </c>
      <c r="J234" s="235">
        <f t="shared" si="150"/>
        <v>0</v>
      </c>
      <c r="K234" s="235">
        <f t="shared" si="150"/>
        <v>0</v>
      </c>
      <c r="L234" s="235">
        <f t="shared" si="150"/>
        <v>0</v>
      </c>
      <c r="M234" s="235">
        <f t="shared" si="150"/>
        <v>0</v>
      </c>
      <c r="N234" s="235">
        <f t="shared" si="150"/>
        <v>0</v>
      </c>
      <c r="O234" s="235">
        <f t="shared" si="150"/>
        <v>0</v>
      </c>
      <c r="P234" s="235">
        <f t="shared" si="150"/>
        <v>0</v>
      </c>
      <c r="Q234" s="235">
        <f t="shared" si="150"/>
        <v>0</v>
      </c>
      <c r="R234" s="235">
        <f t="shared" si="150"/>
        <v>0</v>
      </c>
      <c r="S234" s="235">
        <f t="shared" si="150"/>
        <v>0</v>
      </c>
      <c r="T234" s="235">
        <f t="shared" si="150"/>
        <v>0</v>
      </c>
      <c r="U234" s="235">
        <f t="shared" si="150"/>
        <v>0</v>
      </c>
      <c r="V234" s="235">
        <f t="shared" si="150"/>
        <v>0</v>
      </c>
      <c r="W234" s="235">
        <f t="shared" si="150"/>
        <v>0</v>
      </c>
      <c r="X234" s="235">
        <f t="shared" si="150"/>
        <v>0</v>
      </c>
      <c r="Y234" s="235">
        <f t="shared" si="150"/>
        <v>0</v>
      </c>
      <c r="Z234" s="235">
        <f t="shared" si="150"/>
        <v>0</v>
      </c>
      <c r="AA234" s="235">
        <f t="shared" si="150"/>
        <v>0</v>
      </c>
      <c r="AB234" s="235">
        <f t="shared" si="150"/>
        <v>0</v>
      </c>
      <c r="AC234" s="235">
        <f t="shared" si="150"/>
        <v>0</v>
      </c>
      <c r="AD234" s="235">
        <f t="shared" si="150"/>
        <v>0</v>
      </c>
      <c r="AE234" s="235">
        <f t="shared" si="150"/>
        <v>0</v>
      </c>
      <c r="AF234" s="235">
        <f t="shared" si="150"/>
        <v>0</v>
      </c>
      <c r="AG234" s="235">
        <f t="shared" si="150"/>
        <v>0</v>
      </c>
    </row>
    <row r="235" spans="1:33" s="238" customFormat="1">
      <c r="A235" s="141">
        <v>12</v>
      </c>
      <c r="B235" s="211" t="str">
        <f>CONCATENATE("Koszty operacyjne z projektem do analizy finansowej –",$E$18)</f>
        <v>Koszty operacyjne z projektem do analizy finansowej – w cenach netto + część VAT</v>
      </c>
      <c r="C235" s="267" t="s">
        <v>1</v>
      </c>
      <c r="D235" s="347">
        <f>IF(G$83="","",SUM(D$234,D$222)+SUM(D$232)*(1+SUM($C$549)))</f>
        <v>0</v>
      </c>
      <c r="E235" s="347">
        <f t="shared" ref="E235:AG235" si="151">IF(H$83="","",SUM(E$234,E$222)+SUM(E$232)*(1+SUM($C$549)))</f>
        <v>0</v>
      </c>
      <c r="F235" s="347">
        <f t="shared" si="151"/>
        <v>0</v>
      </c>
      <c r="G235" s="347">
        <f t="shared" si="151"/>
        <v>0</v>
      </c>
      <c r="H235" s="347">
        <f t="shared" si="151"/>
        <v>0</v>
      </c>
      <c r="I235" s="347">
        <f t="shared" si="151"/>
        <v>0</v>
      </c>
      <c r="J235" s="347">
        <f t="shared" si="151"/>
        <v>0</v>
      </c>
      <c r="K235" s="347">
        <f t="shared" si="151"/>
        <v>0</v>
      </c>
      <c r="L235" s="347">
        <f t="shared" si="151"/>
        <v>0</v>
      </c>
      <c r="M235" s="347">
        <f t="shared" si="151"/>
        <v>0</v>
      </c>
      <c r="N235" s="347">
        <f t="shared" si="151"/>
        <v>0</v>
      </c>
      <c r="O235" s="347">
        <f t="shared" si="151"/>
        <v>0</v>
      </c>
      <c r="P235" s="347">
        <f t="shared" si="151"/>
        <v>0</v>
      </c>
      <c r="Q235" s="347">
        <f t="shared" si="151"/>
        <v>0</v>
      </c>
      <c r="R235" s="347">
        <f t="shared" si="151"/>
        <v>0</v>
      </c>
      <c r="S235" s="347">
        <f t="shared" si="151"/>
        <v>0</v>
      </c>
      <c r="T235" s="347">
        <f t="shared" si="151"/>
        <v>0</v>
      </c>
      <c r="U235" s="347">
        <f t="shared" si="151"/>
        <v>0</v>
      </c>
      <c r="V235" s="347">
        <f t="shared" si="151"/>
        <v>0</v>
      </c>
      <c r="W235" s="347">
        <f t="shared" si="151"/>
        <v>0</v>
      </c>
      <c r="X235" s="347">
        <f t="shared" si="151"/>
        <v>0</v>
      </c>
      <c r="Y235" s="347">
        <f t="shared" si="151"/>
        <v>0</v>
      </c>
      <c r="Z235" s="347">
        <f t="shared" si="151"/>
        <v>0</v>
      </c>
      <c r="AA235" s="347">
        <f t="shared" si="151"/>
        <v>0</v>
      </c>
      <c r="AB235" s="347">
        <f t="shared" si="151"/>
        <v>0</v>
      </c>
      <c r="AC235" s="347">
        <f t="shared" si="151"/>
        <v>0</v>
      </c>
      <c r="AD235" s="347">
        <f t="shared" si="151"/>
        <v>0</v>
      </c>
      <c r="AE235" s="347">
        <f t="shared" si="151"/>
        <v>0</v>
      </c>
      <c r="AF235" s="347">
        <f t="shared" si="151"/>
        <v>0</v>
      </c>
      <c r="AG235" s="347">
        <f t="shared" si="151"/>
        <v>0</v>
      </c>
    </row>
    <row r="236" spans="1:33" s="346" customFormat="1" ht="19.5" customHeight="1">
      <c r="A236" s="345"/>
      <c r="B236" s="346" t="s">
        <v>136</v>
      </c>
    </row>
    <row r="237" spans="1:33" s="8" customFormat="1">
      <c r="A237" s="833" t="s">
        <v>10</v>
      </c>
      <c r="B237" s="766" t="s">
        <v>202</v>
      </c>
      <c r="C237" s="797" t="s">
        <v>0</v>
      </c>
      <c r="D237" s="335" t="str">
        <f t="shared" ref="D237:AG237" si="152">IF(G$83="","",G$83)</f>
        <v>Faza oper.</v>
      </c>
      <c r="E237" s="335" t="str">
        <f t="shared" si="152"/>
        <v>Faza oper.</v>
      </c>
      <c r="F237" s="335" t="str">
        <f t="shared" si="152"/>
        <v>Faza oper.</v>
      </c>
      <c r="G237" s="335" t="str">
        <f t="shared" si="152"/>
        <v>Faza oper.</v>
      </c>
      <c r="H237" s="335" t="str">
        <f t="shared" si="152"/>
        <v>Faza oper.</v>
      </c>
      <c r="I237" s="335" t="str">
        <f t="shared" si="152"/>
        <v>Faza oper.</v>
      </c>
      <c r="J237" s="335" t="str">
        <f t="shared" si="152"/>
        <v>Faza oper.</v>
      </c>
      <c r="K237" s="335" t="str">
        <f t="shared" si="152"/>
        <v>Faza oper.</v>
      </c>
      <c r="L237" s="335" t="str">
        <f t="shared" si="152"/>
        <v>Faza oper.</v>
      </c>
      <c r="M237" s="335" t="str">
        <f t="shared" si="152"/>
        <v>Faza oper.</v>
      </c>
      <c r="N237" s="335" t="str">
        <f t="shared" si="152"/>
        <v>Faza oper.</v>
      </c>
      <c r="O237" s="335" t="str">
        <f t="shared" si="152"/>
        <v>Faza oper.</v>
      </c>
      <c r="P237" s="335" t="str">
        <f t="shared" si="152"/>
        <v>Faza oper.</v>
      </c>
      <c r="Q237" s="335" t="str">
        <f t="shared" si="152"/>
        <v>Faza oper.</v>
      </c>
      <c r="R237" s="335" t="str">
        <f t="shared" si="152"/>
        <v>Faza oper.</v>
      </c>
      <c r="S237" s="335" t="str">
        <f t="shared" si="152"/>
        <v>Faza oper.</v>
      </c>
      <c r="T237" s="335" t="str">
        <f t="shared" si="152"/>
        <v>Faza oper.</v>
      </c>
      <c r="U237" s="335" t="str">
        <f t="shared" si="152"/>
        <v>Faza oper.</v>
      </c>
      <c r="V237" s="335" t="str">
        <f t="shared" si="152"/>
        <v>Faza oper.</v>
      </c>
      <c r="W237" s="335" t="str">
        <f t="shared" si="152"/>
        <v>Faza oper.</v>
      </c>
      <c r="X237" s="335" t="str">
        <f t="shared" si="152"/>
        <v>Faza oper.</v>
      </c>
      <c r="Y237" s="335" t="str">
        <f t="shared" si="152"/>
        <v>Faza oper.</v>
      </c>
      <c r="Z237" s="335" t="str">
        <f t="shared" si="152"/>
        <v>Faza oper.</v>
      </c>
      <c r="AA237" s="335" t="str">
        <f t="shared" si="152"/>
        <v>Faza oper.</v>
      </c>
      <c r="AB237" s="335" t="str">
        <f t="shared" si="152"/>
        <v>Faza oper.</v>
      </c>
      <c r="AC237" s="335" t="str">
        <f t="shared" si="152"/>
        <v>Faza oper.</v>
      </c>
      <c r="AD237" s="335" t="str">
        <f t="shared" si="152"/>
        <v>Faza oper.</v>
      </c>
      <c r="AE237" s="335" t="str">
        <f t="shared" si="152"/>
        <v>Faza oper.</v>
      </c>
      <c r="AF237" s="335" t="str">
        <f t="shared" si="152"/>
        <v>Faza oper.</v>
      </c>
      <c r="AG237" s="335" t="str">
        <f t="shared" si="152"/>
        <v>Faza oper.</v>
      </c>
    </row>
    <row r="238" spans="1:33" s="8" customFormat="1">
      <c r="A238" s="834"/>
      <c r="B238" s="767"/>
      <c r="C238" s="832"/>
      <c r="D238" s="12">
        <f t="shared" ref="D238:AG238" si="153">IF(G$84="","",G$84)</f>
        <v>2021</v>
      </c>
      <c r="E238" s="12">
        <f t="shared" si="153"/>
        <v>2022</v>
      </c>
      <c r="F238" s="12">
        <f t="shared" si="153"/>
        <v>2023</v>
      </c>
      <c r="G238" s="12">
        <f t="shared" si="153"/>
        <v>2024</v>
      </c>
      <c r="H238" s="12">
        <f t="shared" si="153"/>
        <v>2025</v>
      </c>
      <c r="I238" s="12">
        <f t="shared" si="153"/>
        <v>2026</v>
      </c>
      <c r="J238" s="12">
        <f t="shared" si="153"/>
        <v>2027</v>
      </c>
      <c r="K238" s="12">
        <f t="shared" si="153"/>
        <v>2028</v>
      </c>
      <c r="L238" s="12">
        <f t="shared" si="153"/>
        <v>2029</v>
      </c>
      <c r="M238" s="12">
        <f t="shared" si="153"/>
        <v>2030</v>
      </c>
      <c r="N238" s="12">
        <f t="shared" si="153"/>
        <v>2031</v>
      </c>
      <c r="O238" s="12">
        <f t="shared" si="153"/>
        <v>2032</v>
      </c>
      <c r="P238" s="12">
        <f t="shared" si="153"/>
        <v>2033</v>
      </c>
      <c r="Q238" s="12">
        <f t="shared" si="153"/>
        <v>2034</v>
      </c>
      <c r="R238" s="12">
        <f t="shared" si="153"/>
        <v>2035</v>
      </c>
      <c r="S238" s="12">
        <f t="shared" si="153"/>
        <v>2036</v>
      </c>
      <c r="T238" s="12">
        <f t="shared" si="153"/>
        <v>2037</v>
      </c>
      <c r="U238" s="12">
        <f t="shared" si="153"/>
        <v>2038</v>
      </c>
      <c r="V238" s="12">
        <f t="shared" si="153"/>
        <v>2039</v>
      </c>
      <c r="W238" s="12">
        <f t="shared" si="153"/>
        <v>2040</v>
      </c>
      <c r="X238" s="12">
        <f t="shared" si="153"/>
        <v>2041</v>
      </c>
      <c r="Y238" s="12">
        <f t="shared" si="153"/>
        <v>2042</v>
      </c>
      <c r="Z238" s="12">
        <f t="shared" si="153"/>
        <v>2043</v>
      </c>
      <c r="AA238" s="12">
        <f t="shared" si="153"/>
        <v>2044</v>
      </c>
      <c r="AB238" s="12">
        <f t="shared" si="153"/>
        <v>2045</v>
      </c>
      <c r="AC238" s="12">
        <f t="shared" si="153"/>
        <v>2046</v>
      </c>
      <c r="AD238" s="12">
        <f t="shared" si="153"/>
        <v>2047</v>
      </c>
      <c r="AE238" s="12">
        <f t="shared" si="153"/>
        <v>2048</v>
      </c>
      <c r="AF238" s="12">
        <f t="shared" si="153"/>
        <v>2049</v>
      </c>
      <c r="AG238" s="12">
        <f t="shared" si="153"/>
        <v>2050</v>
      </c>
    </row>
    <row r="239" spans="1:33" s="62" customFormat="1" ht="22.5">
      <c r="A239" s="71" t="s">
        <v>112</v>
      </c>
      <c r="B239" s="72" t="str">
        <f>CONCATENATE("Zmiana kosztów operacyjnych wywołana realizacją projektu do analizy finansowej –",$E$18)</f>
        <v>Zmiana kosztów operacyjnych wywołana realizacją projektu do analizy finansowej – w cenach netto + część VAT</v>
      </c>
      <c r="C239" s="73" t="s">
        <v>1</v>
      </c>
      <c r="D239" s="74">
        <f>IF(G$83="","",D$235-D$216)</f>
        <v>0</v>
      </c>
      <c r="E239" s="74">
        <f t="shared" ref="E239:AG239" si="154">IF(H$83="","",E$235-E$216)</f>
        <v>0</v>
      </c>
      <c r="F239" s="74">
        <f t="shared" si="154"/>
        <v>0</v>
      </c>
      <c r="G239" s="74">
        <f t="shared" si="154"/>
        <v>0</v>
      </c>
      <c r="H239" s="74">
        <f t="shared" si="154"/>
        <v>0</v>
      </c>
      <c r="I239" s="74">
        <f t="shared" si="154"/>
        <v>0</v>
      </c>
      <c r="J239" s="74">
        <f t="shared" si="154"/>
        <v>0</v>
      </c>
      <c r="K239" s="74">
        <f t="shared" si="154"/>
        <v>0</v>
      </c>
      <c r="L239" s="74">
        <f t="shared" si="154"/>
        <v>0</v>
      </c>
      <c r="M239" s="74">
        <f t="shared" si="154"/>
        <v>0</v>
      </c>
      <c r="N239" s="74">
        <f t="shared" si="154"/>
        <v>0</v>
      </c>
      <c r="O239" s="74">
        <f t="shared" si="154"/>
        <v>0</v>
      </c>
      <c r="P239" s="74">
        <f t="shared" si="154"/>
        <v>0</v>
      </c>
      <c r="Q239" s="74">
        <f t="shared" si="154"/>
        <v>0</v>
      </c>
      <c r="R239" s="74">
        <f t="shared" si="154"/>
        <v>0</v>
      </c>
      <c r="S239" s="74">
        <f t="shared" si="154"/>
        <v>0</v>
      </c>
      <c r="T239" s="74">
        <f t="shared" si="154"/>
        <v>0</v>
      </c>
      <c r="U239" s="74">
        <f t="shared" si="154"/>
        <v>0</v>
      </c>
      <c r="V239" s="74">
        <f t="shared" si="154"/>
        <v>0</v>
      </c>
      <c r="W239" s="74">
        <f t="shared" si="154"/>
        <v>0</v>
      </c>
      <c r="X239" s="74">
        <f t="shared" si="154"/>
        <v>0</v>
      </c>
      <c r="Y239" s="74">
        <f t="shared" si="154"/>
        <v>0</v>
      </c>
      <c r="Z239" s="74">
        <f t="shared" si="154"/>
        <v>0</v>
      </c>
      <c r="AA239" s="74">
        <f t="shared" si="154"/>
        <v>0</v>
      </c>
      <c r="AB239" s="74">
        <f t="shared" si="154"/>
        <v>0</v>
      </c>
      <c r="AC239" s="74">
        <f t="shared" si="154"/>
        <v>0</v>
      </c>
      <c r="AD239" s="74">
        <f t="shared" si="154"/>
        <v>0</v>
      </c>
      <c r="AE239" s="74">
        <f t="shared" si="154"/>
        <v>0</v>
      </c>
      <c r="AF239" s="74">
        <f t="shared" si="154"/>
        <v>0</v>
      </c>
      <c r="AG239" s="74">
        <f t="shared" si="154"/>
        <v>0</v>
      </c>
    </row>
    <row r="240" spans="1:33" s="62" customFormat="1" ht="22.5">
      <c r="A240" s="110" t="s">
        <v>146</v>
      </c>
      <c r="B240" s="85" t="s">
        <v>179</v>
      </c>
      <c r="C240" s="111" t="s">
        <v>1</v>
      </c>
      <c r="D240" s="109">
        <f>IF(G$83="","",D$234-D$215)</f>
        <v>0</v>
      </c>
      <c r="E240" s="109">
        <f t="shared" ref="E240:AG240" si="155">IF(H$83="","",E$234-E$215)</f>
        <v>0</v>
      </c>
      <c r="F240" s="109">
        <f t="shared" si="155"/>
        <v>0</v>
      </c>
      <c r="G240" s="109">
        <f t="shared" si="155"/>
        <v>0</v>
      </c>
      <c r="H240" s="109">
        <f t="shared" si="155"/>
        <v>0</v>
      </c>
      <c r="I240" s="109">
        <f t="shared" si="155"/>
        <v>0</v>
      </c>
      <c r="J240" s="109">
        <f t="shared" si="155"/>
        <v>0</v>
      </c>
      <c r="K240" s="109">
        <f t="shared" si="155"/>
        <v>0</v>
      </c>
      <c r="L240" s="109">
        <f t="shared" si="155"/>
        <v>0</v>
      </c>
      <c r="M240" s="109">
        <f t="shared" si="155"/>
        <v>0</v>
      </c>
      <c r="N240" s="109">
        <f t="shared" si="155"/>
        <v>0</v>
      </c>
      <c r="O240" s="109">
        <f t="shared" si="155"/>
        <v>0</v>
      </c>
      <c r="P240" s="109">
        <f t="shared" si="155"/>
        <v>0</v>
      </c>
      <c r="Q240" s="109">
        <f t="shared" si="155"/>
        <v>0</v>
      </c>
      <c r="R240" s="109">
        <f t="shared" si="155"/>
        <v>0</v>
      </c>
      <c r="S240" s="109">
        <f t="shared" si="155"/>
        <v>0</v>
      </c>
      <c r="T240" s="109">
        <f t="shared" si="155"/>
        <v>0</v>
      </c>
      <c r="U240" s="109">
        <f t="shared" si="155"/>
        <v>0</v>
      </c>
      <c r="V240" s="109">
        <f t="shared" si="155"/>
        <v>0</v>
      </c>
      <c r="W240" s="109">
        <f t="shared" si="155"/>
        <v>0</v>
      </c>
      <c r="X240" s="109">
        <f t="shared" si="155"/>
        <v>0</v>
      </c>
      <c r="Y240" s="109">
        <f t="shared" si="155"/>
        <v>0</v>
      </c>
      <c r="Z240" s="109">
        <f t="shared" si="155"/>
        <v>0</v>
      </c>
      <c r="AA240" s="109">
        <f t="shared" si="155"/>
        <v>0</v>
      </c>
      <c r="AB240" s="109">
        <f t="shared" si="155"/>
        <v>0</v>
      </c>
      <c r="AC240" s="109">
        <f t="shared" si="155"/>
        <v>0</v>
      </c>
      <c r="AD240" s="109">
        <f t="shared" si="155"/>
        <v>0</v>
      </c>
      <c r="AE240" s="109">
        <f t="shared" si="155"/>
        <v>0</v>
      </c>
      <c r="AF240" s="109">
        <f t="shared" si="155"/>
        <v>0</v>
      </c>
      <c r="AG240" s="109">
        <f t="shared" si="155"/>
        <v>0</v>
      </c>
    </row>
    <row r="241" spans="1:33" s="67" customFormat="1">
      <c r="A241" s="113" t="s">
        <v>108</v>
      </c>
      <c r="B241" s="114" t="str">
        <f>CONCATENATE("   w tym zmiana amortyzacji – ",$E$18)</f>
        <v xml:space="preserve">   w tym zmiana amortyzacji –  w cenach netto + część VAT</v>
      </c>
      <c r="C241" s="115" t="s">
        <v>1</v>
      </c>
      <c r="D241" s="116">
        <f>IF(G$83="","",D$223)</f>
        <v>0</v>
      </c>
      <c r="E241" s="116">
        <f t="shared" ref="E241:AG241" si="156">IF(H$83="","",E$223)</f>
        <v>0</v>
      </c>
      <c r="F241" s="116">
        <f t="shared" si="156"/>
        <v>0</v>
      </c>
      <c r="G241" s="116">
        <f t="shared" si="156"/>
        <v>0</v>
      </c>
      <c r="H241" s="116">
        <f t="shared" si="156"/>
        <v>0</v>
      </c>
      <c r="I241" s="116">
        <f t="shared" si="156"/>
        <v>0</v>
      </c>
      <c r="J241" s="116">
        <f t="shared" si="156"/>
        <v>0</v>
      </c>
      <c r="K241" s="116">
        <f t="shared" si="156"/>
        <v>0</v>
      </c>
      <c r="L241" s="116">
        <f t="shared" si="156"/>
        <v>0</v>
      </c>
      <c r="M241" s="116">
        <f t="shared" si="156"/>
        <v>0</v>
      </c>
      <c r="N241" s="116">
        <f t="shared" si="156"/>
        <v>0</v>
      </c>
      <c r="O241" s="116">
        <f t="shared" si="156"/>
        <v>0</v>
      </c>
      <c r="P241" s="116">
        <f t="shared" si="156"/>
        <v>0</v>
      </c>
      <c r="Q241" s="116">
        <f t="shared" si="156"/>
        <v>0</v>
      </c>
      <c r="R241" s="116">
        <f t="shared" si="156"/>
        <v>0</v>
      </c>
      <c r="S241" s="116">
        <f t="shared" si="156"/>
        <v>0</v>
      </c>
      <c r="T241" s="116">
        <f t="shared" si="156"/>
        <v>0</v>
      </c>
      <c r="U241" s="116">
        <f t="shared" si="156"/>
        <v>0</v>
      </c>
      <c r="V241" s="116">
        <f t="shared" si="156"/>
        <v>0</v>
      </c>
      <c r="W241" s="116">
        <f t="shared" si="156"/>
        <v>0</v>
      </c>
      <c r="X241" s="116">
        <f t="shared" si="156"/>
        <v>0</v>
      </c>
      <c r="Y241" s="116">
        <f t="shared" si="156"/>
        <v>0</v>
      </c>
      <c r="Z241" s="116">
        <f t="shared" si="156"/>
        <v>0</v>
      </c>
      <c r="AA241" s="116">
        <f t="shared" si="156"/>
        <v>0</v>
      </c>
      <c r="AB241" s="116">
        <f t="shared" si="156"/>
        <v>0</v>
      </c>
      <c r="AC241" s="116">
        <f t="shared" si="156"/>
        <v>0</v>
      </c>
      <c r="AD241" s="116">
        <f t="shared" si="156"/>
        <v>0</v>
      </c>
      <c r="AE241" s="116">
        <f t="shared" si="156"/>
        <v>0</v>
      </c>
      <c r="AF241" s="116">
        <f t="shared" si="156"/>
        <v>0</v>
      </c>
      <c r="AG241" s="116">
        <f t="shared" si="156"/>
        <v>0</v>
      </c>
    </row>
    <row r="242" spans="1:33" s="67" customFormat="1">
      <c r="A242" s="107" t="s">
        <v>109</v>
      </c>
      <c r="B242" s="117" t="s">
        <v>248</v>
      </c>
      <c r="C242" s="108" t="s">
        <v>1</v>
      </c>
      <c r="D242" s="118">
        <f>IF(G$83="","",D$221)</f>
        <v>0</v>
      </c>
      <c r="E242" s="118">
        <f t="shared" ref="E242:AG242" si="157">IF(H$83="","",E$221)</f>
        <v>0</v>
      </c>
      <c r="F242" s="118">
        <f t="shared" si="157"/>
        <v>0</v>
      </c>
      <c r="G242" s="118">
        <f t="shared" si="157"/>
        <v>0</v>
      </c>
      <c r="H242" s="118">
        <f t="shared" si="157"/>
        <v>0</v>
      </c>
      <c r="I242" s="118">
        <f t="shared" si="157"/>
        <v>0</v>
      </c>
      <c r="J242" s="118">
        <f t="shared" si="157"/>
        <v>0</v>
      </c>
      <c r="K242" s="118">
        <f t="shared" si="157"/>
        <v>0</v>
      </c>
      <c r="L242" s="118">
        <f t="shared" si="157"/>
        <v>0</v>
      </c>
      <c r="M242" s="118">
        <f t="shared" si="157"/>
        <v>0</v>
      </c>
      <c r="N242" s="118">
        <f t="shared" si="157"/>
        <v>0</v>
      </c>
      <c r="O242" s="118">
        <f t="shared" si="157"/>
        <v>0</v>
      </c>
      <c r="P242" s="118">
        <f t="shared" si="157"/>
        <v>0</v>
      </c>
      <c r="Q242" s="118">
        <f t="shared" si="157"/>
        <v>0</v>
      </c>
      <c r="R242" s="118">
        <f t="shared" si="157"/>
        <v>0</v>
      </c>
      <c r="S242" s="118">
        <f t="shared" si="157"/>
        <v>0</v>
      </c>
      <c r="T242" s="118">
        <f t="shared" si="157"/>
        <v>0</v>
      </c>
      <c r="U242" s="118">
        <f t="shared" si="157"/>
        <v>0</v>
      </c>
      <c r="V242" s="118">
        <f t="shared" si="157"/>
        <v>0</v>
      </c>
      <c r="W242" s="118">
        <f t="shared" si="157"/>
        <v>0</v>
      </c>
      <c r="X242" s="118">
        <f t="shared" si="157"/>
        <v>0</v>
      </c>
      <c r="Y242" s="118">
        <f t="shared" si="157"/>
        <v>0</v>
      </c>
      <c r="Z242" s="118">
        <f t="shared" si="157"/>
        <v>0</v>
      </c>
      <c r="AA242" s="118">
        <f t="shared" si="157"/>
        <v>0</v>
      </c>
      <c r="AB242" s="118">
        <f t="shared" si="157"/>
        <v>0</v>
      </c>
      <c r="AC242" s="118">
        <f t="shared" si="157"/>
        <v>0</v>
      </c>
      <c r="AD242" s="118">
        <f t="shared" si="157"/>
        <v>0</v>
      </c>
      <c r="AE242" s="118">
        <f t="shared" si="157"/>
        <v>0</v>
      </c>
      <c r="AF242" s="118">
        <f t="shared" si="157"/>
        <v>0</v>
      </c>
      <c r="AG242" s="118">
        <f t="shared" si="157"/>
        <v>0</v>
      </c>
    </row>
    <row r="243" spans="1:33" s="67" customFormat="1">
      <c r="A243" s="63" t="s">
        <v>122</v>
      </c>
      <c r="B243" s="64" t="s">
        <v>180</v>
      </c>
      <c r="C243" s="65" t="s">
        <v>1</v>
      </c>
      <c r="D243" s="66">
        <f>IF(G$83="","",SUM(D$222,D$232)-SUM(D$213))</f>
        <v>0</v>
      </c>
      <c r="E243" s="66">
        <f t="shared" ref="E243:AG243" si="158">IF(H$83="","",SUM(E$222,E$232)-SUM(E$213))</f>
        <v>0</v>
      </c>
      <c r="F243" s="66">
        <f t="shared" si="158"/>
        <v>0</v>
      </c>
      <c r="G243" s="66">
        <f t="shared" si="158"/>
        <v>0</v>
      </c>
      <c r="H243" s="66">
        <f t="shared" si="158"/>
        <v>0</v>
      </c>
      <c r="I243" s="66">
        <f t="shared" si="158"/>
        <v>0</v>
      </c>
      <c r="J243" s="66">
        <f t="shared" si="158"/>
        <v>0</v>
      </c>
      <c r="K243" s="66">
        <f t="shared" si="158"/>
        <v>0</v>
      </c>
      <c r="L243" s="66">
        <f t="shared" si="158"/>
        <v>0</v>
      </c>
      <c r="M243" s="66">
        <f t="shared" si="158"/>
        <v>0</v>
      </c>
      <c r="N243" s="66">
        <f t="shared" si="158"/>
        <v>0</v>
      </c>
      <c r="O243" s="66">
        <f t="shared" si="158"/>
        <v>0</v>
      </c>
      <c r="P243" s="66">
        <f t="shared" si="158"/>
        <v>0</v>
      </c>
      <c r="Q243" s="66">
        <f t="shared" si="158"/>
        <v>0</v>
      </c>
      <c r="R243" s="66">
        <f t="shared" si="158"/>
        <v>0</v>
      </c>
      <c r="S243" s="66">
        <f t="shared" si="158"/>
        <v>0</v>
      </c>
      <c r="T243" s="66">
        <f t="shared" si="158"/>
        <v>0</v>
      </c>
      <c r="U243" s="66">
        <f t="shared" si="158"/>
        <v>0</v>
      </c>
      <c r="V243" s="66">
        <f t="shared" si="158"/>
        <v>0</v>
      </c>
      <c r="W243" s="66">
        <f t="shared" si="158"/>
        <v>0</v>
      </c>
      <c r="X243" s="66">
        <f t="shared" si="158"/>
        <v>0</v>
      </c>
      <c r="Y243" s="66">
        <f t="shared" si="158"/>
        <v>0</v>
      </c>
      <c r="Z243" s="66">
        <f t="shared" si="158"/>
        <v>0</v>
      </c>
      <c r="AA243" s="66">
        <f t="shared" si="158"/>
        <v>0</v>
      </c>
      <c r="AB243" s="66">
        <f t="shared" si="158"/>
        <v>0</v>
      </c>
      <c r="AC243" s="66">
        <f t="shared" si="158"/>
        <v>0</v>
      </c>
      <c r="AD243" s="66">
        <f t="shared" si="158"/>
        <v>0</v>
      </c>
      <c r="AE243" s="66">
        <f t="shared" si="158"/>
        <v>0</v>
      </c>
      <c r="AF243" s="66">
        <f t="shared" si="158"/>
        <v>0</v>
      </c>
      <c r="AG243" s="66">
        <f t="shared" si="158"/>
        <v>0</v>
      </c>
    </row>
    <row r="244" spans="1:33" s="62" customFormat="1" ht="22.5">
      <c r="A244" s="236" t="s">
        <v>130</v>
      </c>
      <c r="B244" s="253" t="str">
        <f>CONCATENATE("Zmiana kosztów operacyjnych bez amortyzacji wywołana realizacją projektu do analizy finansowej –",$E$18)</f>
        <v>Zmiana kosztów operacyjnych bez amortyzacji wywołana realizacją projektu do analizy finansowej – w cenach netto + część VAT</v>
      </c>
      <c r="C244" s="131" t="s">
        <v>1</v>
      </c>
      <c r="D244" s="237">
        <f>IF(G$83="","",D$239-D$241)</f>
        <v>0</v>
      </c>
      <c r="E244" s="237">
        <f t="shared" ref="E244:AG244" si="159">IF(H$83="","",E$239-E$241)</f>
        <v>0</v>
      </c>
      <c r="F244" s="237">
        <f t="shared" si="159"/>
        <v>0</v>
      </c>
      <c r="G244" s="237">
        <f t="shared" si="159"/>
        <v>0</v>
      </c>
      <c r="H244" s="237">
        <f t="shared" si="159"/>
        <v>0</v>
      </c>
      <c r="I244" s="237">
        <f t="shared" si="159"/>
        <v>0</v>
      </c>
      <c r="J244" s="237">
        <f t="shared" si="159"/>
        <v>0</v>
      </c>
      <c r="K244" s="237">
        <f t="shared" si="159"/>
        <v>0</v>
      </c>
      <c r="L244" s="237">
        <f t="shared" si="159"/>
        <v>0</v>
      </c>
      <c r="M244" s="237">
        <f t="shared" si="159"/>
        <v>0</v>
      </c>
      <c r="N244" s="237">
        <f t="shared" si="159"/>
        <v>0</v>
      </c>
      <c r="O244" s="237">
        <f t="shared" si="159"/>
        <v>0</v>
      </c>
      <c r="P244" s="237">
        <f t="shared" si="159"/>
        <v>0</v>
      </c>
      <c r="Q244" s="237">
        <f t="shared" si="159"/>
        <v>0</v>
      </c>
      <c r="R244" s="237">
        <f t="shared" si="159"/>
        <v>0</v>
      </c>
      <c r="S244" s="237">
        <f t="shared" si="159"/>
        <v>0</v>
      </c>
      <c r="T244" s="237">
        <f t="shared" si="159"/>
        <v>0</v>
      </c>
      <c r="U244" s="237">
        <f t="shared" si="159"/>
        <v>0</v>
      </c>
      <c r="V244" s="237">
        <f t="shared" si="159"/>
        <v>0</v>
      </c>
      <c r="W244" s="237">
        <f t="shared" si="159"/>
        <v>0</v>
      </c>
      <c r="X244" s="237">
        <f t="shared" si="159"/>
        <v>0</v>
      </c>
      <c r="Y244" s="237">
        <f t="shared" si="159"/>
        <v>0</v>
      </c>
      <c r="Z244" s="237">
        <f t="shared" si="159"/>
        <v>0</v>
      </c>
      <c r="AA244" s="237">
        <f t="shared" si="159"/>
        <v>0</v>
      </c>
      <c r="AB244" s="237">
        <f t="shared" si="159"/>
        <v>0</v>
      </c>
      <c r="AC244" s="237">
        <f t="shared" si="159"/>
        <v>0</v>
      </c>
      <c r="AD244" s="237">
        <f t="shared" si="159"/>
        <v>0</v>
      </c>
      <c r="AE244" s="237">
        <f t="shared" si="159"/>
        <v>0</v>
      </c>
      <c r="AF244" s="237">
        <f t="shared" si="159"/>
        <v>0</v>
      </c>
      <c r="AG244" s="237">
        <f t="shared" si="159"/>
        <v>0</v>
      </c>
    </row>
    <row r="245" spans="1:33" s="62" customFormat="1" ht="22.5">
      <c r="A245" s="40" t="s">
        <v>303</v>
      </c>
      <c r="B245" s="234" t="s">
        <v>304</v>
      </c>
      <c r="C245" s="132" t="s">
        <v>1</v>
      </c>
      <c r="D245" s="235">
        <f>IF(G$83="","",D$240-D$242)</f>
        <v>0</v>
      </c>
      <c r="E245" s="235">
        <f t="shared" ref="E245:AG245" si="160">IF(H$83="","",E$240-E$242)</f>
        <v>0</v>
      </c>
      <c r="F245" s="235">
        <f t="shared" si="160"/>
        <v>0</v>
      </c>
      <c r="G245" s="235">
        <f t="shared" si="160"/>
        <v>0</v>
      </c>
      <c r="H245" s="235">
        <f t="shared" si="160"/>
        <v>0</v>
      </c>
      <c r="I245" s="235">
        <f t="shared" si="160"/>
        <v>0</v>
      </c>
      <c r="J245" s="235">
        <f t="shared" si="160"/>
        <v>0</v>
      </c>
      <c r="K245" s="235">
        <f t="shared" si="160"/>
        <v>0</v>
      </c>
      <c r="L245" s="235">
        <f t="shared" si="160"/>
        <v>0</v>
      </c>
      <c r="M245" s="235">
        <f t="shared" si="160"/>
        <v>0</v>
      </c>
      <c r="N245" s="235">
        <f t="shared" si="160"/>
        <v>0</v>
      </c>
      <c r="O245" s="235">
        <f t="shared" si="160"/>
        <v>0</v>
      </c>
      <c r="P245" s="235">
        <f t="shared" si="160"/>
        <v>0</v>
      </c>
      <c r="Q245" s="235">
        <f t="shared" si="160"/>
        <v>0</v>
      </c>
      <c r="R245" s="235">
        <f t="shared" si="160"/>
        <v>0</v>
      </c>
      <c r="S245" s="235">
        <f t="shared" si="160"/>
        <v>0</v>
      </c>
      <c r="T245" s="235">
        <f t="shared" si="160"/>
        <v>0</v>
      </c>
      <c r="U245" s="235">
        <f t="shared" si="160"/>
        <v>0</v>
      </c>
      <c r="V245" s="235">
        <f t="shared" si="160"/>
        <v>0</v>
      </c>
      <c r="W245" s="235">
        <f t="shared" si="160"/>
        <v>0</v>
      </c>
      <c r="X245" s="235">
        <f t="shared" si="160"/>
        <v>0</v>
      </c>
      <c r="Y245" s="235">
        <f t="shared" si="160"/>
        <v>0</v>
      </c>
      <c r="Z245" s="235">
        <f t="shared" si="160"/>
        <v>0</v>
      </c>
      <c r="AA245" s="235">
        <f t="shared" si="160"/>
        <v>0</v>
      </c>
      <c r="AB245" s="235">
        <f t="shared" si="160"/>
        <v>0</v>
      </c>
      <c r="AC245" s="235">
        <f t="shared" si="160"/>
        <v>0</v>
      </c>
      <c r="AD245" s="235">
        <f t="shared" si="160"/>
        <v>0</v>
      </c>
      <c r="AE245" s="235">
        <f t="shared" si="160"/>
        <v>0</v>
      </c>
      <c r="AF245" s="235">
        <f t="shared" si="160"/>
        <v>0</v>
      </c>
      <c r="AG245" s="235">
        <f t="shared" si="160"/>
        <v>0</v>
      </c>
    </row>
    <row r="246" spans="1:33" s="67" customFormat="1">
      <c r="A246" s="239" t="s">
        <v>168</v>
      </c>
      <c r="B246" s="348" t="s">
        <v>328</v>
      </c>
      <c r="C246" s="148" t="s">
        <v>1</v>
      </c>
      <c r="D246" s="241">
        <f>IF(G$83="","",D$244-D$245)</f>
        <v>0</v>
      </c>
      <c r="E246" s="241">
        <f t="shared" ref="E246:AG246" si="161">IF(H$83="","",E$244-E$245)</f>
        <v>0</v>
      </c>
      <c r="F246" s="241">
        <f t="shared" si="161"/>
        <v>0</v>
      </c>
      <c r="G246" s="241">
        <f t="shared" si="161"/>
        <v>0</v>
      </c>
      <c r="H246" s="241">
        <f t="shared" si="161"/>
        <v>0</v>
      </c>
      <c r="I246" s="241">
        <f t="shared" si="161"/>
        <v>0</v>
      </c>
      <c r="J246" s="241">
        <f t="shared" si="161"/>
        <v>0</v>
      </c>
      <c r="K246" s="241">
        <f t="shared" si="161"/>
        <v>0</v>
      </c>
      <c r="L246" s="241">
        <f t="shared" si="161"/>
        <v>0</v>
      </c>
      <c r="M246" s="241">
        <f t="shared" si="161"/>
        <v>0</v>
      </c>
      <c r="N246" s="241">
        <f t="shared" si="161"/>
        <v>0</v>
      </c>
      <c r="O246" s="241">
        <f t="shared" si="161"/>
        <v>0</v>
      </c>
      <c r="P246" s="241">
        <f t="shared" si="161"/>
        <v>0</v>
      </c>
      <c r="Q246" s="241">
        <f t="shared" si="161"/>
        <v>0</v>
      </c>
      <c r="R246" s="241">
        <f t="shared" si="161"/>
        <v>0</v>
      </c>
      <c r="S246" s="241">
        <f t="shared" si="161"/>
        <v>0</v>
      </c>
      <c r="T246" s="241">
        <f t="shared" si="161"/>
        <v>0</v>
      </c>
      <c r="U246" s="241">
        <f t="shared" si="161"/>
        <v>0</v>
      </c>
      <c r="V246" s="241">
        <f t="shared" si="161"/>
        <v>0</v>
      </c>
      <c r="W246" s="241">
        <f t="shared" si="161"/>
        <v>0</v>
      </c>
      <c r="X246" s="241">
        <f t="shared" si="161"/>
        <v>0</v>
      </c>
      <c r="Y246" s="241">
        <f t="shared" si="161"/>
        <v>0</v>
      </c>
      <c r="Z246" s="241">
        <f t="shared" si="161"/>
        <v>0</v>
      </c>
      <c r="AA246" s="241">
        <f t="shared" si="161"/>
        <v>0</v>
      </c>
      <c r="AB246" s="241">
        <f t="shared" si="161"/>
        <v>0</v>
      </c>
      <c r="AC246" s="241">
        <f t="shared" si="161"/>
        <v>0</v>
      </c>
      <c r="AD246" s="241">
        <f t="shared" si="161"/>
        <v>0</v>
      </c>
      <c r="AE246" s="241">
        <f t="shared" si="161"/>
        <v>0</v>
      </c>
      <c r="AF246" s="241">
        <f t="shared" si="161"/>
        <v>0</v>
      </c>
      <c r="AG246" s="241">
        <f t="shared" si="161"/>
        <v>0</v>
      </c>
    </row>
    <row r="247" spans="1:33" s="328" customFormat="1" ht="24" customHeight="1">
      <c r="A247" s="327" t="s">
        <v>137</v>
      </c>
      <c r="B247" s="328" t="s">
        <v>138</v>
      </c>
      <c r="H247" s="349"/>
    </row>
    <row r="248" spans="1:33" s="351" customFormat="1" ht="18" customHeight="1">
      <c r="A248" s="350" t="s">
        <v>203</v>
      </c>
      <c r="B248" s="351" t="s">
        <v>204</v>
      </c>
      <c r="H248" s="352"/>
    </row>
    <row r="249" spans="1:33" s="70" customFormat="1" ht="19.5" customHeight="1">
      <c r="A249" s="69"/>
      <c r="B249" s="70" t="s">
        <v>139</v>
      </c>
    </row>
    <row r="250" spans="1:33" s="8" customFormat="1">
      <c r="A250" s="833" t="s">
        <v>10</v>
      </c>
      <c r="B250" s="766" t="s">
        <v>198</v>
      </c>
      <c r="C250" s="797" t="s">
        <v>0</v>
      </c>
      <c r="D250" s="33" t="str">
        <f t="shared" ref="D250:AG250" si="162">IF(G$83="","",G$83)</f>
        <v>Faza oper.</v>
      </c>
      <c r="E250" s="33" t="str">
        <f t="shared" si="162"/>
        <v>Faza oper.</v>
      </c>
      <c r="F250" s="33" t="str">
        <f t="shared" si="162"/>
        <v>Faza oper.</v>
      </c>
      <c r="G250" s="33" t="str">
        <f t="shared" si="162"/>
        <v>Faza oper.</v>
      </c>
      <c r="H250" s="33" t="str">
        <f t="shared" si="162"/>
        <v>Faza oper.</v>
      </c>
      <c r="I250" s="33" t="str">
        <f t="shared" si="162"/>
        <v>Faza oper.</v>
      </c>
      <c r="J250" s="33" t="str">
        <f t="shared" si="162"/>
        <v>Faza oper.</v>
      </c>
      <c r="K250" s="33" t="str">
        <f t="shared" si="162"/>
        <v>Faza oper.</v>
      </c>
      <c r="L250" s="33" t="str">
        <f t="shared" si="162"/>
        <v>Faza oper.</v>
      </c>
      <c r="M250" s="33" t="str">
        <f t="shared" si="162"/>
        <v>Faza oper.</v>
      </c>
      <c r="N250" s="33" t="str">
        <f t="shared" si="162"/>
        <v>Faza oper.</v>
      </c>
      <c r="O250" s="33" t="str">
        <f t="shared" si="162"/>
        <v>Faza oper.</v>
      </c>
      <c r="P250" s="33" t="str">
        <f t="shared" si="162"/>
        <v>Faza oper.</v>
      </c>
      <c r="Q250" s="33" t="str">
        <f t="shared" si="162"/>
        <v>Faza oper.</v>
      </c>
      <c r="R250" s="33" t="str">
        <f t="shared" si="162"/>
        <v>Faza oper.</v>
      </c>
      <c r="S250" s="33" t="str">
        <f t="shared" si="162"/>
        <v>Faza oper.</v>
      </c>
      <c r="T250" s="33" t="str">
        <f t="shared" si="162"/>
        <v>Faza oper.</v>
      </c>
      <c r="U250" s="33" t="str">
        <f t="shared" si="162"/>
        <v>Faza oper.</v>
      </c>
      <c r="V250" s="33" t="str">
        <f t="shared" si="162"/>
        <v>Faza oper.</v>
      </c>
      <c r="W250" s="33" t="str">
        <f t="shared" si="162"/>
        <v>Faza oper.</v>
      </c>
      <c r="X250" s="33" t="str">
        <f t="shared" si="162"/>
        <v>Faza oper.</v>
      </c>
      <c r="Y250" s="33" t="str">
        <f t="shared" si="162"/>
        <v>Faza oper.</v>
      </c>
      <c r="Z250" s="33" t="str">
        <f t="shared" si="162"/>
        <v>Faza oper.</v>
      </c>
      <c r="AA250" s="33" t="str">
        <f t="shared" si="162"/>
        <v>Faza oper.</v>
      </c>
      <c r="AB250" s="33" t="str">
        <f t="shared" si="162"/>
        <v>Faza oper.</v>
      </c>
      <c r="AC250" s="33" t="str">
        <f t="shared" si="162"/>
        <v>Faza oper.</v>
      </c>
      <c r="AD250" s="33" t="str">
        <f t="shared" si="162"/>
        <v>Faza oper.</v>
      </c>
      <c r="AE250" s="33" t="str">
        <f t="shared" si="162"/>
        <v>Faza oper.</v>
      </c>
      <c r="AF250" s="33" t="str">
        <f t="shared" si="162"/>
        <v>Faza oper.</v>
      </c>
      <c r="AG250" s="33" t="str">
        <f t="shared" si="162"/>
        <v>Faza oper.</v>
      </c>
    </row>
    <row r="251" spans="1:33" s="8" customFormat="1">
      <c r="A251" s="834"/>
      <c r="B251" s="767"/>
      <c r="C251" s="832"/>
      <c r="D251" s="12">
        <f t="shared" ref="D251:AG251" si="163">IF(G$84="","",G$84)</f>
        <v>2021</v>
      </c>
      <c r="E251" s="12">
        <f t="shared" si="163"/>
        <v>2022</v>
      </c>
      <c r="F251" s="12">
        <f t="shared" si="163"/>
        <v>2023</v>
      </c>
      <c r="G251" s="12">
        <f t="shared" si="163"/>
        <v>2024</v>
      </c>
      <c r="H251" s="12">
        <f t="shared" si="163"/>
        <v>2025</v>
      </c>
      <c r="I251" s="12">
        <f t="shared" si="163"/>
        <v>2026</v>
      </c>
      <c r="J251" s="12">
        <f t="shared" si="163"/>
        <v>2027</v>
      </c>
      <c r="K251" s="12">
        <f t="shared" si="163"/>
        <v>2028</v>
      </c>
      <c r="L251" s="12">
        <f t="shared" si="163"/>
        <v>2029</v>
      </c>
      <c r="M251" s="12">
        <f t="shared" si="163"/>
        <v>2030</v>
      </c>
      <c r="N251" s="12">
        <f t="shared" si="163"/>
        <v>2031</v>
      </c>
      <c r="O251" s="12">
        <f t="shared" si="163"/>
        <v>2032</v>
      </c>
      <c r="P251" s="12">
        <f t="shared" si="163"/>
        <v>2033</v>
      </c>
      <c r="Q251" s="12">
        <f t="shared" si="163"/>
        <v>2034</v>
      </c>
      <c r="R251" s="12">
        <f t="shared" si="163"/>
        <v>2035</v>
      </c>
      <c r="S251" s="12">
        <f t="shared" si="163"/>
        <v>2036</v>
      </c>
      <c r="T251" s="12">
        <f t="shared" si="163"/>
        <v>2037</v>
      </c>
      <c r="U251" s="12">
        <f t="shared" si="163"/>
        <v>2038</v>
      </c>
      <c r="V251" s="12">
        <f t="shared" si="163"/>
        <v>2039</v>
      </c>
      <c r="W251" s="12">
        <f t="shared" si="163"/>
        <v>2040</v>
      </c>
      <c r="X251" s="12">
        <f t="shared" si="163"/>
        <v>2041</v>
      </c>
      <c r="Y251" s="12">
        <f t="shared" si="163"/>
        <v>2042</v>
      </c>
      <c r="Z251" s="12">
        <f t="shared" si="163"/>
        <v>2043</v>
      </c>
      <c r="AA251" s="12">
        <f t="shared" si="163"/>
        <v>2044</v>
      </c>
      <c r="AB251" s="12">
        <f t="shared" si="163"/>
        <v>2045</v>
      </c>
      <c r="AC251" s="12">
        <f t="shared" si="163"/>
        <v>2046</v>
      </c>
      <c r="AD251" s="12">
        <f t="shared" si="163"/>
        <v>2047</v>
      </c>
      <c r="AE251" s="12">
        <f t="shared" si="163"/>
        <v>2048</v>
      </c>
      <c r="AF251" s="12">
        <f t="shared" si="163"/>
        <v>2049</v>
      </c>
      <c r="AG251" s="12">
        <f t="shared" si="163"/>
        <v>2050</v>
      </c>
    </row>
    <row r="252" spans="1:33" s="61" customFormat="1">
      <c r="A252" s="90" t="str">
        <f>IF(Dane!C190="","",Dane!C190)</f>
        <v/>
      </c>
      <c r="B252" s="171" t="str">
        <f>IF(Dane!D190="","",Dane!D190)</f>
        <v/>
      </c>
      <c r="C252" s="242" t="str">
        <f>IF(Dane!E190="","",Dane!E190)</f>
        <v/>
      </c>
      <c r="D252" s="74" t="str">
        <f>IF(Dane!F190="","",Dane!F190)</f>
        <v/>
      </c>
      <c r="E252" s="74" t="str">
        <f>IF(Dane!G190="","",Dane!G190)</f>
        <v/>
      </c>
      <c r="F252" s="74" t="str">
        <f>IF(Dane!H190="","",Dane!H190)</f>
        <v/>
      </c>
      <c r="G252" s="74" t="str">
        <f>IF(Dane!I190="","",Dane!I190)</f>
        <v/>
      </c>
      <c r="H252" s="74" t="str">
        <f>IF(Dane!J190="","",Dane!J190)</f>
        <v/>
      </c>
      <c r="I252" s="74" t="str">
        <f>IF(Dane!K190="","",Dane!K190)</f>
        <v/>
      </c>
      <c r="J252" s="74" t="str">
        <f>IF(Dane!L190="","",Dane!L190)</f>
        <v/>
      </c>
      <c r="K252" s="74" t="str">
        <f>IF(Dane!M190="","",Dane!M190)</f>
        <v/>
      </c>
      <c r="L252" s="74" t="str">
        <f>IF(Dane!N190="","",Dane!N190)</f>
        <v/>
      </c>
      <c r="M252" s="74" t="str">
        <f>IF(Dane!O190="","",Dane!O190)</f>
        <v/>
      </c>
      <c r="N252" s="74" t="str">
        <f>IF(Dane!P190="","",Dane!P190)</f>
        <v/>
      </c>
      <c r="O252" s="74" t="str">
        <f>IF(Dane!Q190="","",Dane!Q190)</f>
        <v/>
      </c>
      <c r="P252" s="74" t="str">
        <f>IF(Dane!R190="","",Dane!R190)</f>
        <v/>
      </c>
      <c r="Q252" s="74" t="str">
        <f>IF(Dane!S190="","",Dane!S190)</f>
        <v/>
      </c>
      <c r="R252" s="74" t="str">
        <f>IF(Dane!T190="","",Dane!T190)</f>
        <v/>
      </c>
      <c r="S252" s="74" t="str">
        <f>IF(Dane!U190="","",Dane!U190)</f>
        <v/>
      </c>
      <c r="T252" s="74" t="str">
        <f>IF(Dane!V190="","",Dane!V190)</f>
        <v/>
      </c>
      <c r="U252" s="74" t="str">
        <f>IF(Dane!W190="","",Dane!W190)</f>
        <v/>
      </c>
      <c r="V252" s="74" t="str">
        <f>IF(Dane!X190="","",Dane!X190)</f>
        <v/>
      </c>
      <c r="W252" s="74" t="str">
        <f>IF(Dane!Y190="","",Dane!Y190)</f>
        <v/>
      </c>
      <c r="X252" s="74" t="str">
        <f>IF(Dane!Z190="","",Dane!Z190)</f>
        <v/>
      </c>
      <c r="Y252" s="74" t="str">
        <f>IF(Dane!AA190="","",Dane!AA190)</f>
        <v/>
      </c>
      <c r="Z252" s="74" t="str">
        <f>IF(Dane!AB190="","",Dane!AB190)</f>
        <v/>
      </c>
      <c r="AA252" s="74" t="str">
        <f>IF(Dane!AC190="","",Dane!AC190)</f>
        <v/>
      </c>
      <c r="AB252" s="74" t="str">
        <f>IF(Dane!AD190="","",Dane!AD190)</f>
        <v/>
      </c>
      <c r="AC252" s="74" t="str">
        <f>IF(Dane!AE190="","",Dane!AE190)</f>
        <v/>
      </c>
      <c r="AD252" s="74" t="str">
        <f>IF(Dane!AF190="","",Dane!AF190)</f>
        <v/>
      </c>
      <c r="AE252" s="74" t="str">
        <f>IF(Dane!AG190="","",Dane!AG190)</f>
        <v/>
      </c>
      <c r="AF252" s="74" t="str">
        <f>IF(Dane!AH190="","",Dane!AH190)</f>
        <v/>
      </c>
      <c r="AG252" s="74" t="str">
        <f>IF(Dane!AI190="","",Dane!AI190)</f>
        <v/>
      </c>
    </row>
    <row r="253" spans="1:33" s="61" customFormat="1">
      <c r="A253" s="84" t="str">
        <f>IF(Dane!C191="","",Dane!C191)</f>
        <v/>
      </c>
      <c r="B253" s="175" t="str">
        <f>IF(Dane!D191="","",Dane!D191)</f>
        <v/>
      </c>
      <c r="C253" s="243" t="str">
        <f>IF(Dane!E191="","",Dane!E191)</f>
        <v/>
      </c>
      <c r="D253" s="78" t="str">
        <f>IF(Dane!F191="","",Dane!F191)</f>
        <v/>
      </c>
      <c r="E253" s="78" t="str">
        <f>IF(Dane!G191="","",Dane!G191)</f>
        <v/>
      </c>
      <c r="F253" s="78" t="str">
        <f>IF(Dane!H191="","",Dane!H191)</f>
        <v/>
      </c>
      <c r="G253" s="78" t="str">
        <f>IF(Dane!I191="","",Dane!I191)</f>
        <v/>
      </c>
      <c r="H253" s="78" t="str">
        <f>IF(Dane!J191="","",Dane!J191)</f>
        <v/>
      </c>
      <c r="I253" s="78" t="str">
        <f>IF(Dane!K191="","",Dane!K191)</f>
        <v/>
      </c>
      <c r="J253" s="78" t="str">
        <f>IF(Dane!L191="","",Dane!L191)</f>
        <v/>
      </c>
      <c r="K253" s="78" t="str">
        <f>IF(Dane!M191="","",Dane!M191)</f>
        <v/>
      </c>
      <c r="L253" s="78" t="str">
        <f>IF(Dane!N191="","",Dane!N191)</f>
        <v/>
      </c>
      <c r="M253" s="78" t="str">
        <f>IF(Dane!O191="","",Dane!O191)</f>
        <v/>
      </c>
      <c r="N253" s="78" t="str">
        <f>IF(Dane!P191="","",Dane!P191)</f>
        <v/>
      </c>
      <c r="O253" s="78" t="str">
        <f>IF(Dane!Q191="","",Dane!Q191)</f>
        <v/>
      </c>
      <c r="P253" s="78" t="str">
        <f>IF(Dane!R191="","",Dane!R191)</f>
        <v/>
      </c>
      <c r="Q253" s="78" t="str">
        <f>IF(Dane!S191="","",Dane!S191)</f>
        <v/>
      </c>
      <c r="R253" s="78" t="str">
        <f>IF(Dane!T191="","",Dane!T191)</f>
        <v/>
      </c>
      <c r="S253" s="78" t="str">
        <f>IF(Dane!U191="","",Dane!U191)</f>
        <v/>
      </c>
      <c r="T253" s="78" t="str">
        <f>IF(Dane!V191="","",Dane!V191)</f>
        <v/>
      </c>
      <c r="U253" s="78" t="str">
        <f>IF(Dane!W191="","",Dane!W191)</f>
        <v/>
      </c>
      <c r="V253" s="78" t="str">
        <f>IF(Dane!X191="","",Dane!X191)</f>
        <v/>
      </c>
      <c r="W253" s="78" t="str">
        <f>IF(Dane!Y191="","",Dane!Y191)</f>
        <v/>
      </c>
      <c r="X253" s="78" t="str">
        <f>IF(Dane!Z191="","",Dane!Z191)</f>
        <v/>
      </c>
      <c r="Y253" s="78" t="str">
        <f>IF(Dane!AA191="","",Dane!AA191)</f>
        <v/>
      </c>
      <c r="Z253" s="78" t="str">
        <f>IF(Dane!AB191="","",Dane!AB191)</f>
        <v/>
      </c>
      <c r="AA253" s="78" t="str">
        <f>IF(Dane!AC191="","",Dane!AC191)</f>
        <v/>
      </c>
      <c r="AB253" s="78" t="str">
        <f>IF(Dane!AD191="","",Dane!AD191)</f>
        <v/>
      </c>
      <c r="AC253" s="78" t="str">
        <f>IF(Dane!AE191="","",Dane!AE191)</f>
        <v/>
      </c>
      <c r="AD253" s="78" t="str">
        <f>IF(Dane!AF191="","",Dane!AF191)</f>
        <v/>
      </c>
      <c r="AE253" s="78" t="str">
        <f>IF(Dane!AG191="","",Dane!AG191)</f>
        <v/>
      </c>
      <c r="AF253" s="78" t="str">
        <f>IF(Dane!AH191="","",Dane!AH191)</f>
        <v/>
      </c>
      <c r="AG253" s="78" t="str">
        <f>IF(Dane!AI191="","",Dane!AI191)</f>
        <v/>
      </c>
    </row>
    <row r="254" spans="1:33" s="61" customFormat="1">
      <c r="A254" s="84" t="str">
        <f>IF(Dane!C192="","",Dane!C192)</f>
        <v/>
      </c>
      <c r="B254" s="175" t="str">
        <f>IF(Dane!D192="","",Dane!D192)</f>
        <v/>
      </c>
      <c r="C254" s="243" t="str">
        <f>IF(Dane!E192="","",Dane!E192)</f>
        <v/>
      </c>
      <c r="D254" s="78" t="str">
        <f>IF(Dane!F192="","",Dane!F192)</f>
        <v/>
      </c>
      <c r="E254" s="78" t="str">
        <f>IF(Dane!G192="","",Dane!G192)</f>
        <v/>
      </c>
      <c r="F254" s="78" t="str">
        <f>IF(Dane!H192="","",Dane!H192)</f>
        <v/>
      </c>
      <c r="G254" s="78" t="str">
        <f>IF(Dane!I192="","",Dane!I192)</f>
        <v/>
      </c>
      <c r="H254" s="78" t="str">
        <f>IF(Dane!J192="","",Dane!J192)</f>
        <v/>
      </c>
      <c r="I254" s="78" t="str">
        <f>IF(Dane!K192="","",Dane!K192)</f>
        <v/>
      </c>
      <c r="J254" s="78" t="str">
        <f>IF(Dane!L192="","",Dane!L192)</f>
        <v/>
      </c>
      <c r="K254" s="78" t="str">
        <f>IF(Dane!M192="","",Dane!M192)</f>
        <v/>
      </c>
      <c r="L254" s="78" t="str">
        <f>IF(Dane!N192="","",Dane!N192)</f>
        <v/>
      </c>
      <c r="M254" s="78" t="str">
        <f>IF(Dane!O192="","",Dane!O192)</f>
        <v/>
      </c>
      <c r="N254" s="78" t="str">
        <f>IF(Dane!P192="","",Dane!P192)</f>
        <v/>
      </c>
      <c r="O254" s="78" t="str">
        <f>IF(Dane!Q192="","",Dane!Q192)</f>
        <v/>
      </c>
      <c r="P254" s="78" t="str">
        <f>IF(Dane!R192="","",Dane!R192)</f>
        <v/>
      </c>
      <c r="Q254" s="78" t="str">
        <f>IF(Dane!S192="","",Dane!S192)</f>
        <v/>
      </c>
      <c r="R254" s="78" t="str">
        <f>IF(Dane!T192="","",Dane!T192)</f>
        <v/>
      </c>
      <c r="S254" s="78" t="str">
        <f>IF(Dane!U192="","",Dane!U192)</f>
        <v/>
      </c>
      <c r="T254" s="78" t="str">
        <f>IF(Dane!V192="","",Dane!V192)</f>
        <v/>
      </c>
      <c r="U254" s="78" t="str">
        <f>IF(Dane!W192="","",Dane!W192)</f>
        <v/>
      </c>
      <c r="V254" s="78" t="str">
        <f>IF(Dane!X192="","",Dane!X192)</f>
        <v/>
      </c>
      <c r="W254" s="78" t="str">
        <f>IF(Dane!Y192="","",Dane!Y192)</f>
        <v/>
      </c>
      <c r="X254" s="78" t="str">
        <f>IF(Dane!Z192="","",Dane!Z192)</f>
        <v/>
      </c>
      <c r="Y254" s="78" t="str">
        <f>IF(Dane!AA192="","",Dane!AA192)</f>
        <v/>
      </c>
      <c r="Z254" s="78" t="str">
        <f>IF(Dane!AB192="","",Dane!AB192)</f>
        <v/>
      </c>
      <c r="AA254" s="78" t="str">
        <f>IF(Dane!AC192="","",Dane!AC192)</f>
        <v/>
      </c>
      <c r="AB254" s="78" t="str">
        <f>IF(Dane!AD192="","",Dane!AD192)</f>
        <v/>
      </c>
      <c r="AC254" s="78" t="str">
        <f>IF(Dane!AE192="","",Dane!AE192)</f>
        <v/>
      </c>
      <c r="AD254" s="78" t="str">
        <f>IF(Dane!AF192="","",Dane!AF192)</f>
        <v/>
      </c>
      <c r="AE254" s="78" t="str">
        <f>IF(Dane!AG192="","",Dane!AG192)</f>
        <v/>
      </c>
      <c r="AF254" s="78" t="str">
        <f>IF(Dane!AH192="","",Dane!AH192)</f>
        <v/>
      </c>
      <c r="AG254" s="78" t="str">
        <f>IF(Dane!AI192="","",Dane!AI192)</f>
        <v/>
      </c>
    </row>
    <row r="255" spans="1:33" s="61" customFormat="1">
      <c r="A255" s="84" t="str">
        <f>IF(Dane!C193="","",Dane!C193)</f>
        <v/>
      </c>
      <c r="B255" s="175" t="str">
        <f>IF(Dane!D193="","",Dane!D193)</f>
        <v/>
      </c>
      <c r="C255" s="243" t="str">
        <f>IF(Dane!E193="","",Dane!E193)</f>
        <v/>
      </c>
      <c r="D255" s="78" t="str">
        <f>IF(Dane!F193="","",Dane!F193)</f>
        <v/>
      </c>
      <c r="E255" s="78" t="str">
        <f>IF(Dane!G193="","",Dane!G193)</f>
        <v/>
      </c>
      <c r="F255" s="78" t="str">
        <f>IF(Dane!H193="","",Dane!H193)</f>
        <v/>
      </c>
      <c r="G255" s="78" t="str">
        <f>IF(Dane!I193="","",Dane!I193)</f>
        <v/>
      </c>
      <c r="H255" s="78" t="str">
        <f>IF(Dane!J193="","",Dane!J193)</f>
        <v/>
      </c>
      <c r="I255" s="78" t="str">
        <f>IF(Dane!K193="","",Dane!K193)</f>
        <v/>
      </c>
      <c r="J255" s="78" t="str">
        <f>IF(Dane!L193="","",Dane!L193)</f>
        <v/>
      </c>
      <c r="K255" s="78" t="str">
        <f>IF(Dane!M193="","",Dane!M193)</f>
        <v/>
      </c>
      <c r="L255" s="78" t="str">
        <f>IF(Dane!N193="","",Dane!N193)</f>
        <v/>
      </c>
      <c r="M255" s="78" t="str">
        <f>IF(Dane!O193="","",Dane!O193)</f>
        <v/>
      </c>
      <c r="N255" s="78" t="str">
        <f>IF(Dane!P193="","",Dane!P193)</f>
        <v/>
      </c>
      <c r="O255" s="78" t="str">
        <f>IF(Dane!Q193="","",Dane!Q193)</f>
        <v/>
      </c>
      <c r="P255" s="78" t="str">
        <f>IF(Dane!R193="","",Dane!R193)</f>
        <v/>
      </c>
      <c r="Q255" s="78" t="str">
        <f>IF(Dane!S193="","",Dane!S193)</f>
        <v/>
      </c>
      <c r="R255" s="78" t="str">
        <f>IF(Dane!T193="","",Dane!T193)</f>
        <v/>
      </c>
      <c r="S255" s="78" t="str">
        <f>IF(Dane!U193="","",Dane!U193)</f>
        <v/>
      </c>
      <c r="T255" s="78" t="str">
        <f>IF(Dane!V193="","",Dane!V193)</f>
        <v/>
      </c>
      <c r="U255" s="78" t="str">
        <f>IF(Dane!W193="","",Dane!W193)</f>
        <v/>
      </c>
      <c r="V255" s="78" t="str">
        <f>IF(Dane!X193="","",Dane!X193)</f>
        <v/>
      </c>
      <c r="W255" s="78" t="str">
        <f>IF(Dane!Y193="","",Dane!Y193)</f>
        <v/>
      </c>
      <c r="X255" s="78" t="str">
        <f>IF(Dane!Z193="","",Dane!Z193)</f>
        <v/>
      </c>
      <c r="Y255" s="78" t="str">
        <f>IF(Dane!AA193="","",Dane!AA193)</f>
        <v/>
      </c>
      <c r="Z255" s="78" t="str">
        <f>IF(Dane!AB193="","",Dane!AB193)</f>
        <v/>
      </c>
      <c r="AA255" s="78" t="str">
        <f>IF(Dane!AC193="","",Dane!AC193)</f>
        <v/>
      </c>
      <c r="AB255" s="78" t="str">
        <f>IF(Dane!AD193="","",Dane!AD193)</f>
        <v/>
      </c>
      <c r="AC255" s="78" t="str">
        <f>IF(Dane!AE193="","",Dane!AE193)</f>
        <v/>
      </c>
      <c r="AD255" s="78" t="str">
        <f>IF(Dane!AF193="","",Dane!AF193)</f>
        <v/>
      </c>
      <c r="AE255" s="78" t="str">
        <f>IF(Dane!AG193="","",Dane!AG193)</f>
        <v/>
      </c>
      <c r="AF255" s="78" t="str">
        <f>IF(Dane!AH193="","",Dane!AH193)</f>
        <v/>
      </c>
      <c r="AG255" s="78" t="str">
        <f>IF(Dane!AI193="","",Dane!AI193)</f>
        <v/>
      </c>
    </row>
    <row r="256" spans="1:33" s="61" customFormat="1">
      <c r="A256" s="84" t="str">
        <f>IF(Dane!C194="","",Dane!C194)</f>
        <v/>
      </c>
      <c r="B256" s="175" t="str">
        <f>IF(Dane!D194="","",Dane!D194)</f>
        <v/>
      </c>
      <c r="C256" s="243" t="str">
        <f>IF(Dane!E194="","",Dane!E194)</f>
        <v/>
      </c>
      <c r="D256" s="78" t="str">
        <f>IF(Dane!F194="","",Dane!F194)</f>
        <v/>
      </c>
      <c r="E256" s="78" t="str">
        <f>IF(Dane!G194="","",Dane!G194)</f>
        <v/>
      </c>
      <c r="F256" s="78" t="str">
        <f>IF(Dane!H194="","",Dane!H194)</f>
        <v/>
      </c>
      <c r="G256" s="78" t="str">
        <f>IF(Dane!I194="","",Dane!I194)</f>
        <v/>
      </c>
      <c r="H256" s="78" t="str">
        <f>IF(Dane!J194="","",Dane!J194)</f>
        <v/>
      </c>
      <c r="I256" s="78" t="str">
        <f>IF(Dane!K194="","",Dane!K194)</f>
        <v/>
      </c>
      <c r="J256" s="78" t="str">
        <f>IF(Dane!L194="","",Dane!L194)</f>
        <v/>
      </c>
      <c r="K256" s="78" t="str">
        <f>IF(Dane!M194="","",Dane!M194)</f>
        <v/>
      </c>
      <c r="L256" s="78" t="str">
        <f>IF(Dane!N194="","",Dane!N194)</f>
        <v/>
      </c>
      <c r="M256" s="78" t="str">
        <f>IF(Dane!O194="","",Dane!O194)</f>
        <v/>
      </c>
      <c r="N256" s="78" t="str">
        <f>IF(Dane!P194="","",Dane!P194)</f>
        <v/>
      </c>
      <c r="O256" s="78" t="str">
        <f>IF(Dane!Q194="","",Dane!Q194)</f>
        <v/>
      </c>
      <c r="P256" s="78" t="str">
        <f>IF(Dane!R194="","",Dane!R194)</f>
        <v/>
      </c>
      <c r="Q256" s="78" t="str">
        <f>IF(Dane!S194="","",Dane!S194)</f>
        <v/>
      </c>
      <c r="R256" s="78" t="str">
        <f>IF(Dane!T194="","",Dane!T194)</f>
        <v/>
      </c>
      <c r="S256" s="78" t="str">
        <f>IF(Dane!U194="","",Dane!U194)</f>
        <v/>
      </c>
      <c r="T256" s="78" t="str">
        <f>IF(Dane!V194="","",Dane!V194)</f>
        <v/>
      </c>
      <c r="U256" s="78" t="str">
        <f>IF(Dane!W194="","",Dane!W194)</f>
        <v/>
      </c>
      <c r="V256" s="78" t="str">
        <f>IF(Dane!X194="","",Dane!X194)</f>
        <v/>
      </c>
      <c r="W256" s="78" t="str">
        <f>IF(Dane!Y194="","",Dane!Y194)</f>
        <v/>
      </c>
      <c r="X256" s="78" t="str">
        <f>IF(Dane!Z194="","",Dane!Z194)</f>
        <v/>
      </c>
      <c r="Y256" s="78" t="str">
        <f>IF(Dane!AA194="","",Dane!AA194)</f>
        <v/>
      </c>
      <c r="Z256" s="78" t="str">
        <f>IF(Dane!AB194="","",Dane!AB194)</f>
        <v/>
      </c>
      <c r="AA256" s="78" t="str">
        <f>IF(Dane!AC194="","",Dane!AC194)</f>
        <v/>
      </c>
      <c r="AB256" s="78" t="str">
        <f>IF(Dane!AD194="","",Dane!AD194)</f>
        <v/>
      </c>
      <c r="AC256" s="78" t="str">
        <f>IF(Dane!AE194="","",Dane!AE194)</f>
        <v/>
      </c>
      <c r="AD256" s="78" t="str">
        <f>IF(Dane!AF194="","",Dane!AF194)</f>
        <v/>
      </c>
      <c r="AE256" s="78" t="str">
        <f>IF(Dane!AG194="","",Dane!AG194)</f>
        <v/>
      </c>
      <c r="AF256" s="78" t="str">
        <f>IF(Dane!AH194="","",Dane!AH194)</f>
        <v/>
      </c>
      <c r="AG256" s="78" t="str">
        <f>IF(Dane!AI194="","",Dane!AI194)</f>
        <v/>
      </c>
    </row>
    <row r="257" spans="1:33" s="61" customFormat="1">
      <c r="A257" s="84" t="str">
        <f>IF(Dane!C195="","",Dane!C195)</f>
        <v/>
      </c>
      <c r="B257" s="175" t="str">
        <f>IF(Dane!D195="","",Dane!D195)</f>
        <v/>
      </c>
      <c r="C257" s="243" t="str">
        <f>IF(Dane!E195="","",Dane!E195)</f>
        <v/>
      </c>
      <c r="D257" s="78" t="str">
        <f>IF(Dane!F195="","",Dane!F195)</f>
        <v/>
      </c>
      <c r="E257" s="78" t="str">
        <f>IF(Dane!G195="","",Dane!G195)</f>
        <v/>
      </c>
      <c r="F257" s="78" t="str">
        <f>IF(Dane!H195="","",Dane!H195)</f>
        <v/>
      </c>
      <c r="G257" s="78" t="str">
        <f>IF(Dane!I195="","",Dane!I195)</f>
        <v/>
      </c>
      <c r="H257" s="78" t="str">
        <f>IF(Dane!J195="","",Dane!J195)</f>
        <v/>
      </c>
      <c r="I257" s="78" t="str">
        <f>IF(Dane!K195="","",Dane!K195)</f>
        <v/>
      </c>
      <c r="J257" s="78" t="str">
        <f>IF(Dane!L195="","",Dane!L195)</f>
        <v/>
      </c>
      <c r="K257" s="78" t="str">
        <f>IF(Dane!M195="","",Dane!M195)</f>
        <v/>
      </c>
      <c r="L257" s="78" t="str">
        <f>IF(Dane!N195="","",Dane!N195)</f>
        <v/>
      </c>
      <c r="M257" s="78" t="str">
        <f>IF(Dane!O195="","",Dane!O195)</f>
        <v/>
      </c>
      <c r="N257" s="78" t="str">
        <f>IF(Dane!P195="","",Dane!P195)</f>
        <v/>
      </c>
      <c r="O257" s="78" t="str">
        <f>IF(Dane!Q195="","",Dane!Q195)</f>
        <v/>
      </c>
      <c r="P257" s="78" t="str">
        <f>IF(Dane!R195="","",Dane!R195)</f>
        <v/>
      </c>
      <c r="Q257" s="78" t="str">
        <f>IF(Dane!S195="","",Dane!S195)</f>
        <v/>
      </c>
      <c r="R257" s="78" t="str">
        <f>IF(Dane!T195="","",Dane!T195)</f>
        <v/>
      </c>
      <c r="S257" s="78" t="str">
        <f>IF(Dane!U195="","",Dane!U195)</f>
        <v/>
      </c>
      <c r="T257" s="78" t="str">
        <f>IF(Dane!V195="","",Dane!V195)</f>
        <v/>
      </c>
      <c r="U257" s="78" t="str">
        <f>IF(Dane!W195="","",Dane!W195)</f>
        <v/>
      </c>
      <c r="V257" s="78" t="str">
        <f>IF(Dane!X195="","",Dane!X195)</f>
        <v/>
      </c>
      <c r="W257" s="78" t="str">
        <f>IF(Dane!Y195="","",Dane!Y195)</f>
        <v/>
      </c>
      <c r="X257" s="78" t="str">
        <f>IF(Dane!Z195="","",Dane!Z195)</f>
        <v/>
      </c>
      <c r="Y257" s="78" t="str">
        <f>IF(Dane!AA195="","",Dane!AA195)</f>
        <v/>
      </c>
      <c r="Z257" s="78" t="str">
        <f>IF(Dane!AB195="","",Dane!AB195)</f>
        <v/>
      </c>
      <c r="AA257" s="78" t="str">
        <f>IF(Dane!AC195="","",Dane!AC195)</f>
        <v/>
      </c>
      <c r="AB257" s="78" t="str">
        <f>IF(Dane!AD195="","",Dane!AD195)</f>
        <v/>
      </c>
      <c r="AC257" s="78" t="str">
        <f>IF(Dane!AE195="","",Dane!AE195)</f>
        <v/>
      </c>
      <c r="AD257" s="78" t="str">
        <f>IF(Dane!AF195="","",Dane!AF195)</f>
        <v/>
      </c>
      <c r="AE257" s="78" t="str">
        <f>IF(Dane!AG195="","",Dane!AG195)</f>
        <v/>
      </c>
      <c r="AF257" s="78" t="str">
        <f>IF(Dane!AH195="","",Dane!AH195)</f>
        <v/>
      </c>
      <c r="AG257" s="78" t="str">
        <f>IF(Dane!AI195="","",Dane!AI195)</f>
        <v/>
      </c>
    </row>
    <row r="258" spans="1:33" s="61" customFormat="1">
      <c r="A258" s="84" t="str">
        <f>IF(Dane!C196="","",Dane!C196)</f>
        <v/>
      </c>
      <c r="B258" s="175" t="str">
        <f>IF(Dane!D196="","",Dane!D196)</f>
        <v/>
      </c>
      <c r="C258" s="243" t="str">
        <f>IF(Dane!E196="","",Dane!E196)</f>
        <v/>
      </c>
      <c r="D258" s="78" t="str">
        <f>IF(Dane!F196="","",Dane!F196)</f>
        <v/>
      </c>
      <c r="E258" s="78" t="str">
        <f>IF(Dane!G196="","",Dane!G196)</f>
        <v/>
      </c>
      <c r="F258" s="78" t="str">
        <f>IF(Dane!H196="","",Dane!H196)</f>
        <v/>
      </c>
      <c r="G258" s="78" t="str">
        <f>IF(Dane!I196="","",Dane!I196)</f>
        <v/>
      </c>
      <c r="H258" s="78" t="str">
        <f>IF(Dane!J196="","",Dane!J196)</f>
        <v/>
      </c>
      <c r="I258" s="78" t="str">
        <f>IF(Dane!K196="","",Dane!K196)</f>
        <v/>
      </c>
      <c r="J258" s="78" t="str">
        <f>IF(Dane!L196="","",Dane!L196)</f>
        <v/>
      </c>
      <c r="K258" s="78" t="str">
        <f>IF(Dane!M196="","",Dane!M196)</f>
        <v/>
      </c>
      <c r="L258" s="78" t="str">
        <f>IF(Dane!N196="","",Dane!N196)</f>
        <v/>
      </c>
      <c r="M258" s="78" t="str">
        <f>IF(Dane!O196="","",Dane!O196)</f>
        <v/>
      </c>
      <c r="N258" s="78" t="str">
        <f>IF(Dane!P196="","",Dane!P196)</f>
        <v/>
      </c>
      <c r="O258" s="78" t="str">
        <f>IF(Dane!Q196="","",Dane!Q196)</f>
        <v/>
      </c>
      <c r="P258" s="78" t="str">
        <f>IF(Dane!R196="","",Dane!R196)</f>
        <v/>
      </c>
      <c r="Q258" s="78" t="str">
        <f>IF(Dane!S196="","",Dane!S196)</f>
        <v/>
      </c>
      <c r="R258" s="78" t="str">
        <f>IF(Dane!T196="","",Dane!T196)</f>
        <v/>
      </c>
      <c r="S258" s="78" t="str">
        <f>IF(Dane!U196="","",Dane!U196)</f>
        <v/>
      </c>
      <c r="T258" s="78" t="str">
        <f>IF(Dane!V196="","",Dane!V196)</f>
        <v/>
      </c>
      <c r="U258" s="78" t="str">
        <f>IF(Dane!W196="","",Dane!W196)</f>
        <v/>
      </c>
      <c r="V258" s="78" t="str">
        <f>IF(Dane!X196="","",Dane!X196)</f>
        <v/>
      </c>
      <c r="W258" s="78" t="str">
        <f>IF(Dane!Y196="","",Dane!Y196)</f>
        <v/>
      </c>
      <c r="X258" s="78" t="str">
        <f>IF(Dane!Z196="","",Dane!Z196)</f>
        <v/>
      </c>
      <c r="Y258" s="78" t="str">
        <f>IF(Dane!AA196="","",Dane!AA196)</f>
        <v/>
      </c>
      <c r="Z258" s="78" t="str">
        <f>IF(Dane!AB196="","",Dane!AB196)</f>
        <v/>
      </c>
      <c r="AA258" s="78" t="str">
        <f>IF(Dane!AC196="","",Dane!AC196)</f>
        <v/>
      </c>
      <c r="AB258" s="78" t="str">
        <f>IF(Dane!AD196="","",Dane!AD196)</f>
        <v/>
      </c>
      <c r="AC258" s="78" t="str">
        <f>IF(Dane!AE196="","",Dane!AE196)</f>
        <v/>
      </c>
      <c r="AD258" s="78" t="str">
        <f>IF(Dane!AF196="","",Dane!AF196)</f>
        <v/>
      </c>
      <c r="AE258" s="78" t="str">
        <f>IF(Dane!AG196="","",Dane!AG196)</f>
        <v/>
      </c>
      <c r="AF258" s="78" t="str">
        <f>IF(Dane!AH196="","",Dane!AH196)</f>
        <v/>
      </c>
      <c r="AG258" s="78" t="str">
        <f>IF(Dane!AI196="","",Dane!AI196)</f>
        <v/>
      </c>
    </row>
    <row r="259" spans="1:33" s="61" customFormat="1">
      <c r="A259" s="84" t="str">
        <f>IF(Dane!C197="","",Dane!C197)</f>
        <v/>
      </c>
      <c r="B259" s="175" t="str">
        <f>IF(Dane!D197="","",Dane!D197)</f>
        <v/>
      </c>
      <c r="C259" s="243" t="str">
        <f>IF(Dane!E197="","",Dane!E197)</f>
        <v/>
      </c>
      <c r="D259" s="78" t="str">
        <f>IF(Dane!F197="","",Dane!F197)</f>
        <v/>
      </c>
      <c r="E259" s="78" t="str">
        <f>IF(Dane!G197="","",Dane!G197)</f>
        <v/>
      </c>
      <c r="F259" s="78" t="str">
        <f>IF(Dane!H197="","",Dane!H197)</f>
        <v/>
      </c>
      <c r="G259" s="78" t="str">
        <f>IF(Dane!I197="","",Dane!I197)</f>
        <v/>
      </c>
      <c r="H259" s="78" t="str">
        <f>IF(Dane!J197="","",Dane!J197)</f>
        <v/>
      </c>
      <c r="I259" s="78" t="str">
        <f>IF(Dane!K197="","",Dane!K197)</f>
        <v/>
      </c>
      <c r="J259" s="78" t="str">
        <f>IF(Dane!L197="","",Dane!L197)</f>
        <v/>
      </c>
      <c r="K259" s="78" t="str">
        <f>IF(Dane!M197="","",Dane!M197)</f>
        <v/>
      </c>
      <c r="L259" s="78" t="str">
        <f>IF(Dane!N197="","",Dane!N197)</f>
        <v/>
      </c>
      <c r="M259" s="78" t="str">
        <f>IF(Dane!O197="","",Dane!O197)</f>
        <v/>
      </c>
      <c r="N259" s="78" t="str">
        <f>IF(Dane!P197="","",Dane!P197)</f>
        <v/>
      </c>
      <c r="O259" s="78" t="str">
        <f>IF(Dane!Q197="","",Dane!Q197)</f>
        <v/>
      </c>
      <c r="P259" s="78" t="str">
        <f>IF(Dane!R197="","",Dane!R197)</f>
        <v/>
      </c>
      <c r="Q259" s="78" t="str">
        <f>IF(Dane!S197="","",Dane!S197)</f>
        <v/>
      </c>
      <c r="R259" s="78" t="str">
        <f>IF(Dane!T197="","",Dane!T197)</f>
        <v/>
      </c>
      <c r="S259" s="78" t="str">
        <f>IF(Dane!U197="","",Dane!U197)</f>
        <v/>
      </c>
      <c r="T259" s="78" t="str">
        <f>IF(Dane!V197="","",Dane!V197)</f>
        <v/>
      </c>
      <c r="U259" s="78" t="str">
        <f>IF(Dane!W197="","",Dane!W197)</f>
        <v/>
      </c>
      <c r="V259" s="78" t="str">
        <f>IF(Dane!X197="","",Dane!X197)</f>
        <v/>
      </c>
      <c r="W259" s="78" t="str">
        <f>IF(Dane!Y197="","",Dane!Y197)</f>
        <v/>
      </c>
      <c r="X259" s="78" t="str">
        <f>IF(Dane!Z197="","",Dane!Z197)</f>
        <v/>
      </c>
      <c r="Y259" s="78" t="str">
        <f>IF(Dane!AA197="","",Dane!AA197)</f>
        <v/>
      </c>
      <c r="Z259" s="78" t="str">
        <f>IF(Dane!AB197="","",Dane!AB197)</f>
        <v/>
      </c>
      <c r="AA259" s="78" t="str">
        <f>IF(Dane!AC197="","",Dane!AC197)</f>
        <v/>
      </c>
      <c r="AB259" s="78" t="str">
        <f>IF(Dane!AD197="","",Dane!AD197)</f>
        <v/>
      </c>
      <c r="AC259" s="78" t="str">
        <f>IF(Dane!AE197="","",Dane!AE197)</f>
        <v/>
      </c>
      <c r="AD259" s="78" t="str">
        <f>IF(Dane!AF197="","",Dane!AF197)</f>
        <v/>
      </c>
      <c r="AE259" s="78" t="str">
        <f>IF(Dane!AG197="","",Dane!AG197)</f>
        <v/>
      </c>
      <c r="AF259" s="78" t="str">
        <f>IF(Dane!AH197="","",Dane!AH197)</f>
        <v/>
      </c>
      <c r="AG259" s="78" t="str">
        <f>IF(Dane!AI197="","",Dane!AI197)</f>
        <v/>
      </c>
    </row>
    <row r="260" spans="1:33" s="61" customFormat="1">
      <c r="A260" s="84" t="str">
        <f>IF(Dane!C198="","",Dane!C198)</f>
        <v/>
      </c>
      <c r="B260" s="175" t="str">
        <f>IF(Dane!D198="","",Dane!D198)</f>
        <v/>
      </c>
      <c r="C260" s="243" t="str">
        <f>IF(Dane!E198="","",Dane!E198)</f>
        <v/>
      </c>
      <c r="D260" s="78" t="str">
        <f>IF(Dane!F198="","",Dane!F198)</f>
        <v/>
      </c>
      <c r="E260" s="78" t="str">
        <f>IF(Dane!G198="","",Dane!G198)</f>
        <v/>
      </c>
      <c r="F260" s="78" t="str">
        <f>IF(Dane!H198="","",Dane!H198)</f>
        <v/>
      </c>
      <c r="G260" s="78" t="str">
        <f>IF(Dane!I198="","",Dane!I198)</f>
        <v/>
      </c>
      <c r="H260" s="78" t="str">
        <f>IF(Dane!J198="","",Dane!J198)</f>
        <v/>
      </c>
      <c r="I260" s="78" t="str">
        <f>IF(Dane!K198="","",Dane!K198)</f>
        <v/>
      </c>
      <c r="J260" s="78" t="str">
        <f>IF(Dane!L198="","",Dane!L198)</f>
        <v/>
      </c>
      <c r="K260" s="78" t="str">
        <f>IF(Dane!M198="","",Dane!M198)</f>
        <v/>
      </c>
      <c r="L260" s="78" t="str">
        <f>IF(Dane!N198="","",Dane!N198)</f>
        <v/>
      </c>
      <c r="M260" s="78" t="str">
        <f>IF(Dane!O198="","",Dane!O198)</f>
        <v/>
      </c>
      <c r="N260" s="78" t="str">
        <f>IF(Dane!P198="","",Dane!P198)</f>
        <v/>
      </c>
      <c r="O260" s="78" t="str">
        <f>IF(Dane!Q198="","",Dane!Q198)</f>
        <v/>
      </c>
      <c r="P260" s="78" t="str">
        <f>IF(Dane!R198="","",Dane!R198)</f>
        <v/>
      </c>
      <c r="Q260" s="78" t="str">
        <f>IF(Dane!S198="","",Dane!S198)</f>
        <v/>
      </c>
      <c r="R260" s="78" t="str">
        <f>IF(Dane!T198="","",Dane!T198)</f>
        <v/>
      </c>
      <c r="S260" s="78" t="str">
        <f>IF(Dane!U198="","",Dane!U198)</f>
        <v/>
      </c>
      <c r="T260" s="78" t="str">
        <f>IF(Dane!V198="","",Dane!V198)</f>
        <v/>
      </c>
      <c r="U260" s="78" t="str">
        <f>IF(Dane!W198="","",Dane!W198)</f>
        <v/>
      </c>
      <c r="V260" s="78" t="str">
        <f>IF(Dane!X198="","",Dane!X198)</f>
        <v/>
      </c>
      <c r="W260" s="78" t="str">
        <f>IF(Dane!Y198="","",Dane!Y198)</f>
        <v/>
      </c>
      <c r="X260" s="78" t="str">
        <f>IF(Dane!Z198="","",Dane!Z198)</f>
        <v/>
      </c>
      <c r="Y260" s="78" t="str">
        <f>IF(Dane!AA198="","",Dane!AA198)</f>
        <v/>
      </c>
      <c r="Z260" s="78" t="str">
        <f>IF(Dane!AB198="","",Dane!AB198)</f>
        <v/>
      </c>
      <c r="AA260" s="78" t="str">
        <f>IF(Dane!AC198="","",Dane!AC198)</f>
        <v/>
      </c>
      <c r="AB260" s="78" t="str">
        <f>IF(Dane!AD198="","",Dane!AD198)</f>
        <v/>
      </c>
      <c r="AC260" s="78" t="str">
        <f>IF(Dane!AE198="","",Dane!AE198)</f>
        <v/>
      </c>
      <c r="AD260" s="78" t="str">
        <f>IF(Dane!AF198="","",Dane!AF198)</f>
        <v/>
      </c>
      <c r="AE260" s="78" t="str">
        <f>IF(Dane!AG198="","",Dane!AG198)</f>
        <v/>
      </c>
      <c r="AF260" s="78" t="str">
        <f>IF(Dane!AH198="","",Dane!AH198)</f>
        <v/>
      </c>
      <c r="AG260" s="78" t="str">
        <f>IF(Dane!AI198="","",Dane!AI198)</f>
        <v/>
      </c>
    </row>
    <row r="261" spans="1:33" s="61" customFormat="1">
      <c r="A261" s="95" t="str">
        <f>IF(Dane!C199="","",Dane!C199)</f>
        <v/>
      </c>
      <c r="B261" s="179" t="str">
        <f>IF(Dane!D199="","",Dane!D199)</f>
        <v/>
      </c>
      <c r="C261" s="244" t="str">
        <f>IF(Dane!E199="","",Dane!E199)</f>
        <v/>
      </c>
      <c r="D261" s="109" t="str">
        <f>IF(Dane!F199="","",Dane!F199)</f>
        <v/>
      </c>
      <c r="E261" s="109" t="str">
        <f>IF(Dane!G199="","",Dane!G199)</f>
        <v/>
      </c>
      <c r="F261" s="109" t="str">
        <f>IF(Dane!H199="","",Dane!H199)</f>
        <v/>
      </c>
      <c r="G261" s="109" t="str">
        <f>IF(Dane!I199="","",Dane!I199)</f>
        <v/>
      </c>
      <c r="H261" s="109" t="str">
        <f>IF(Dane!J199="","",Dane!J199)</f>
        <v/>
      </c>
      <c r="I261" s="109" t="str">
        <f>IF(Dane!K199="","",Dane!K199)</f>
        <v/>
      </c>
      <c r="J261" s="109" t="str">
        <f>IF(Dane!L199="","",Dane!L199)</f>
        <v/>
      </c>
      <c r="K261" s="109" t="str">
        <f>IF(Dane!M199="","",Dane!M199)</f>
        <v/>
      </c>
      <c r="L261" s="109" t="str">
        <f>IF(Dane!N199="","",Dane!N199)</f>
        <v/>
      </c>
      <c r="M261" s="109" t="str">
        <f>IF(Dane!O199="","",Dane!O199)</f>
        <v/>
      </c>
      <c r="N261" s="109" t="str">
        <f>IF(Dane!P199="","",Dane!P199)</f>
        <v/>
      </c>
      <c r="O261" s="109" t="str">
        <f>IF(Dane!Q199="","",Dane!Q199)</f>
        <v/>
      </c>
      <c r="P261" s="109" t="str">
        <f>IF(Dane!R199="","",Dane!R199)</f>
        <v/>
      </c>
      <c r="Q261" s="109" t="str">
        <f>IF(Dane!S199="","",Dane!S199)</f>
        <v/>
      </c>
      <c r="R261" s="109" t="str">
        <f>IF(Dane!T199="","",Dane!T199)</f>
        <v/>
      </c>
      <c r="S261" s="109" t="str">
        <f>IF(Dane!U199="","",Dane!U199)</f>
        <v/>
      </c>
      <c r="T261" s="109" t="str">
        <f>IF(Dane!V199="","",Dane!V199)</f>
        <v/>
      </c>
      <c r="U261" s="109" t="str">
        <f>IF(Dane!W199="","",Dane!W199)</f>
        <v/>
      </c>
      <c r="V261" s="109" t="str">
        <f>IF(Dane!X199="","",Dane!X199)</f>
        <v/>
      </c>
      <c r="W261" s="109" t="str">
        <f>IF(Dane!Y199="","",Dane!Y199)</f>
        <v/>
      </c>
      <c r="X261" s="109" t="str">
        <f>IF(Dane!Z199="","",Dane!Z199)</f>
        <v/>
      </c>
      <c r="Y261" s="109" t="str">
        <f>IF(Dane!AA199="","",Dane!AA199)</f>
        <v/>
      </c>
      <c r="Z261" s="109" t="str">
        <f>IF(Dane!AB199="","",Dane!AB199)</f>
        <v/>
      </c>
      <c r="AA261" s="109" t="str">
        <f>IF(Dane!AC199="","",Dane!AC199)</f>
        <v/>
      </c>
      <c r="AB261" s="109" t="str">
        <f>IF(Dane!AD199="","",Dane!AD199)</f>
        <v/>
      </c>
      <c r="AC261" s="109" t="str">
        <f>IF(Dane!AE199="","",Dane!AE199)</f>
        <v/>
      </c>
      <c r="AD261" s="109" t="str">
        <f>IF(Dane!AF199="","",Dane!AF199)</f>
        <v/>
      </c>
      <c r="AE261" s="109" t="str">
        <f>IF(Dane!AG199="","",Dane!AG199)</f>
        <v/>
      </c>
      <c r="AF261" s="109" t="str">
        <f>IF(Dane!AH199="","",Dane!AH199)</f>
        <v/>
      </c>
      <c r="AG261" s="109" t="str">
        <f>IF(Dane!AI199="","",Dane!AI199)</f>
        <v/>
      </c>
    </row>
    <row r="262" spans="1:33" s="70" customFormat="1" ht="19.5" customHeight="1">
      <c r="A262" s="69"/>
      <c r="B262" s="70" t="s">
        <v>140</v>
      </c>
    </row>
    <row r="263" spans="1:33" s="8" customFormat="1">
      <c r="A263" s="833" t="s">
        <v>10</v>
      </c>
      <c r="B263" s="766" t="s">
        <v>207</v>
      </c>
      <c r="C263" s="797" t="s">
        <v>0</v>
      </c>
      <c r="D263" s="33" t="str">
        <f t="shared" ref="D263:AG263" si="164">IF(G$83="","",G$83)</f>
        <v>Faza oper.</v>
      </c>
      <c r="E263" s="33" t="str">
        <f t="shared" si="164"/>
        <v>Faza oper.</v>
      </c>
      <c r="F263" s="33" t="str">
        <f t="shared" si="164"/>
        <v>Faza oper.</v>
      </c>
      <c r="G263" s="33" t="str">
        <f t="shared" si="164"/>
        <v>Faza oper.</v>
      </c>
      <c r="H263" s="33" t="str">
        <f t="shared" si="164"/>
        <v>Faza oper.</v>
      </c>
      <c r="I263" s="33" t="str">
        <f t="shared" si="164"/>
        <v>Faza oper.</v>
      </c>
      <c r="J263" s="33" t="str">
        <f t="shared" si="164"/>
        <v>Faza oper.</v>
      </c>
      <c r="K263" s="33" t="str">
        <f t="shared" si="164"/>
        <v>Faza oper.</v>
      </c>
      <c r="L263" s="33" t="str">
        <f t="shared" si="164"/>
        <v>Faza oper.</v>
      </c>
      <c r="M263" s="33" t="str">
        <f t="shared" si="164"/>
        <v>Faza oper.</v>
      </c>
      <c r="N263" s="33" t="str">
        <f t="shared" si="164"/>
        <v>Faza oper.</v>
      </c>
      <c r="O263" s="33" t="str">
        <f t="shared" si="164"/>
        <v>Faza oper.</v>
      </c>
      <c r="P263" s="33" t="str">
        <f t="shared" si="164"/>
        <v>Faza oper.</v>
      </c>
      <c r="Q263" s="33" t="str">
        <f t="shared" si="164"/>
        <v>Faza oper.</v>
      </c>
      <c r="R263" s="33" t="str">
        <f t="shared" si="164"/>
        <v>Faza oper.</v>
      </c>
      <c r="S263" s="33" t="str">
        <f t="shared" si="164"/>
        <v>Faza oper.</v>
      </c>
      <c r="T263" s="33" t="str">
        <f t="shared" si="164"/>
        <v>Faza oper.</v>
      </c>
      <c r="U263" s="33" t="str">
        <f t="shared" si="164"/>
        <v>Faza oper.</v>
      </c>
      <c r="V263" s="33" t="str">
        <f t="shared" si="164"/>
        <v>Faza oper.</v>
      </c>
      <c r="W263" s="33" t="str">
        <f t="shared" si="164"/>
        <v>Faza oper.</v>
      </c>
      <c r="X263" s="33" t="str">
        <f t="shared" si="164"/>
        <v>Faza oper.</v>
      </c>
      <c r="Y263" s="33" t="str">
        <f t="shared" si="164"/>
        <v>Faza oper.</v>
      </c>
      <c r="Z263" s="33" t="str">
        <f t="shared" si="164"/>
        <v>Faza oper.</v>
      </c>
      <c r="AA263" s="33" t="str">
        <f t="shared" si="164"/>
        <v>Faza oper.</v>
      </c>
      <c r="AB263" s="33" t="str">
        <f t="shared" si="164"/>
        <v>Faza oper.</v>
      </c>
      <c r="AC263" s="33" t="str">
        <f t="shared" si="164"/>
        <v>Faza oper.</v>
      </c>
      <c r="AD263" s="33" t="str">
        <f t="shared" si="164"/>
        <v>Faza oper.</v>
      </c>
      <c r="AE263" s="33" t="str">
        <f t="shared" si="164"/>
        <v>Faza oper.</v>
      </c>
      <c r="AF263" s="33" t="str">
        <f t="shared" si="164"/>
        <v>Faza oper.</v>
      </c>
      <c r="AG263" s="33" t="str">
        <f t="shared" si="164"/>
        <v>Faza oper.</v>
      </c>
    </row>
    <row r="264" spans="1:33" s="8" customFormat="1">
      <c r="A264" s="834"/>
      <c r="B264" s="767"/>
      <c r="C264" s="832"/>
      <c r="D264" s="12">
        <f t="shared" ref="D264:AG264" si="165">IF(G$84="","",G$84)</f>
        <v>2021</v>
      </c>
      <c r="E264" s="12">
        <f t="shared" si="165"/>
        <v>2022</v>
      </c>
      <c r="F264" s="12">
        <f t="shared" si="165"/>
        <v>2023</v>
      </c>
      <c r="G264" s="12">
        <f t="shared" si="165"/>
        <v>2024</v>
      </c>
      <c r="H264" s="12">
        <f t="shared" si="165"/>
        <v>2025</v>
      </c>
      <c r="I264" s="12">
        <f t="shared" si="165"/>
        <v>2026</v>
      </c>
      <c r="J264" s="12">
        <f t="shared" si="165"/>
        <v>2027</v>
      </c>
      <c r="K264" s="12">
        <f t="shared" si="165"/>
        <v>2028</v>
      </c>
      <c r="L264" s="12">
        <f t="shared" si="165"/>
        <v>2029</v>
      </c>
      <c r="M264" s="12">
        <f t="shared" si="165"/>
        <v>2030</v>
      </c>
      <c r="N264" s="12">
        <f t="shared" si="165"/>
        <v>2031</v>
      </c>
      <c r="O264" s="12">
        <f t="shared" si="165"/>
        <v>2032</v>
      </c>
      <c r="P264" s="12">
        <f t="shared" si="165"/>
        <v>2033</v>
      </c>
      <c r="Q264" s="12">
        <f t="shared" si="165"/>
        <v>2034</v>
      </c>
      <c r="R264" s="12">
        <f t="shared" si="165"/>
        <v>2035</v>
      </c>
      <c r="S264" s="12">
        <f t="shared" si="165"/>
        <v>2036</v>
      </c>
      <c r="T264" s="12">
        <f t="shared" si="165"/>
        <v>2037</v>
      </c>
      <c r="U264" s="12">
        <f t="shared" si="165"/>
        <v>2038</v>
      </c>
      <c r="V264" s="12">
        <f t="shared" si="165"/>
        <v>2039</v>
      </c>
      <c r="W264" s="12">
        <f t="shared" si="165"/>
        <v>2040</v>
      </c>
      <c r="X264" s="12">
        <f t="shared" si="165"/>
        <v>2041</v>
      </c>
      <c r="Y264" s="12">
        <f t="shared" si="165"/>
        <v>2042</v>
      </c>
      <c r="Z264" s="12">
        <f t="shared" si="165"/>
        <v>2043</v>
      </c>
      <c r="AA264" s="12">
        <f t="shared" si="165"/>
        <v>2044</v>
      </c>
      <c r="AB264" s="12">
        <f t="shared" si="165"/>
        <v>2045</v>
      </c>
      <c r="AC264" s="12">
        <f t="shared" si="165"/>
        <v>2046</v>
      </c>
      <c r="AD264" s="12">
        <f t="shared" si="165"/>
        <v>2047</v>
      </c>
      <c r="AE264" s="12">
        <f t="shared" si="165"/>
        <v>2048</v>
      </c>
      <c r="AF264" s="12">
        <f t="shared" si="165"/>
        <v>2049</v>
      </c>
      <c r="AG264" s="12">
        <f t="shared" si="165"/>
        <v>2050</v>
      </c>
    </row>
    <row r="265" spans="1:33" s="61" customFormat="1">
      <c r="A265" s="90" t="str">
        <f>IF(Dane!C203="","",Dane!C203)</f>
        <v/>
      </c>
      <c r="B265" s="171" t="str">
        <f>IF(Dane!D203="","",Dane!D203)</f>
        <v/>
      </c>
      <c r="C265" s="242" t="str">
        <f>IF(Dane!E203="","",Dane!E203)</f>
        <v/>
      </c>
      <c r="D265" s="74" t="str">
        <f>IF(Dane!F203="","",Dane!F203)</f>
        <v/>
      </c>
      <c r="E265" s="74" t="str">
        <f>IF(Dane!G203="","",Dane!G203)</f>
        <v/>
      </c>
      <c r="F265" s="74" t="str">
        <f>IF(Dane!H203="","",Dane!H203)</f>
        <v/>
      </c>
      <c r="G265" s="74" t="str">
        <f>IF(Dane!I203="","",Dane!I203)</f>
        <v/>
      </c>
      <c r="H265" s="74" t="str">
        <f>IF(Dane!J203="","",Dane!J203)</f>
        <v/>
      </c>
      <c r="I265" s="74" t="str">
        <f>IF(Dane!K203="","",Dane!K203)</f>
        <v/>
      </c>
      <c r="J265" s="74" t="str">
        <f>IF(Dane!L203="","",Dane!L203)</f>
        <v/>
      </c>
      <c r="K265" s="74" t="str">
        <f>IF(Dane!M203="","",Dane!M203)</f>
        <v/>
      </c>
      <c r="L265" s="74" t="str">
        <f>IF(Dane!N203="","",Dane!N203)</f>
        <v/>
      </c>
      <c r="M265" s="74" t="str">
        <f>IF(Dane!O203="","",Dane!O203)</f>
        <v/>
      </c>
      <c r="N265" s="74" t="str">
        <f>IF(Dane!P203="","",Dane!P203)</f>
        <v/>
      </c>
      <c r="O265" s="74" t="str">
        <f>IF(Dane!Q203="","",Dane!Q203)</f>
        <v/>
      </c>
      <c r="P265" s="74" t="str">
        <f>IF(Dane!R203="","",Dane!R203)</f>
        <v/>
      </c>
      <c r="Q265" s="74" t="str">
        <f>IF(Dane!S203="","",Dane!S203)</f>
        <v/>
      </c>
      <c r="R265" s="74" t="str">
        <f>IF(Dane!T203="","",Dane!T203)</f>
        <v/>
      </c>
      <c r="S265" s="74" t="str">
        <f>IF(Dane!U203="","",Dane!U203)</f>
        <v/>
      </c>
      <c r="T265" s="74" t="str">
        <f>IF(Dane!V203="","",Dane!V203)</f>
        <v/>
      </c>
      <c r="U265" s="74" t="str">
        <f>IF(Dane!W203="","",Dane!W203)</f>
        <v/>
      </c>
      <c r="V265" s="74" t="str">
        <f>IF(Dane!X203="","",Dane!X203)</f>
        <v/>
      </c>
      <c r="W265" s="74" t="str">
        <f>IF(Dane!Y203="","",Dane!Y203)</f>
        <v/>
      </c>
      <c r="X265" s="74" t="str">
        <f>IF(Dane!Z203="","",Dane!Z203)</f>
        <v/>
      </c>
      <c r="Y265" s="74" t="str">
        <f>IF(Dane!AA203="","",Dane!AA203)</f>
        <v/>
      </c>
      <c r="Z265" s="74" t="str">
        <f>IF(Dane!AB203="","",Dane!AB203)</f>
        <v/>
      </c>
      <c r="AA265" s="74" t="str">
        <f>IF(Dane!AC203="","",Dane!AC203)</f>
        <v/>
      </c>
      <c r="AB265" s="74" t="str">
        <f>IF(Dane!AD203="","",Dane!AD203)</f>
        <v/>
      </c>
      <c r="AC265" s="74" t="str">
        <f>IF(Dane!AE203="","",Dane!AE203)</f>
        <v/>
      </c>
      <c r="AD265" s="74" t="str">
        <f>IF(Dane!AF203="","",Dane!AF203)</f>
        <v/>
      </c>
      <c r="AE265" s="74" t="str">
        <f>IF(Dane!AG203="","",Dane!AG203)</f>
        <v/>
      </c>
      <c r="AF265" s="74" t="str">
        <f>IF(Dane!AH203="","",Dane!AH203)</f>
        <v/>
      </c>
      <c r="AG265" s="74" t="str">
        <f>IF(Dane!AI203="","",Dane!AI203)</f>
        <v/>
      </c>
    </row>
    <row r="266" spans="1:33" s="61" customFormat="1">
      <c r="A266" s="84" t="str">
        <f>IF(Dane!C204="","",Dane!C204)</f>
        <v/>
      </c>
      <c r="B266" s="175" t="str">
        <f>IF(Dane!D204="","",Dane!D204)</f>
        <v/>
      </c>
      <c r="C266" s="243" t="str">
        <f>IF(Dane!E204="","",Dane!E204)</f>
        <v/>
      </c>
      <c r="D266" s="78" t="str">
        <f>IF(Dane!F204="","",Dane!F204)</f>
        <v/>
      </c>
      <c r="E266" s="78" t="str">
        <f>IF(Dane!G204="","",Dane!G204)</f>
        <v/>
      </c>
      <c r="F266" s="78" t="str">
        <f>IF(Dane!H204="","",Dane!H204)</f>
        <v/>
      </c>
      <c r="G266" s="78" t="str">
        <f>IF(Dane!I204="","",Dane!I204)</f>
        <v/>
      </c>
      <c r="H266" s="78" t="str">
        <f>IF(Dane!J204="","",Dane!J204)</f>
        <v/>
      </c>
      <c r="I266" s="78" t="str">
        <f>IF(Dane!K204="","",Dane!K204)</f>
        <v/>
      </c>
      <c r="J266" s="78" t="str">
        <f>IF(Dane!L204="","",Dane!L204)</f>
        <v/>
      </c>
      <c r="K266" s="78" t="str">
        <f>IF(Dane!M204="","",Dane!M204)</f>
        <v/>
      </c>
      <c r="L266" s="78" t="str">
        <f>IF(Dane!N204="","",Dane!N204)</f>
        <v/>
      </c>
      <c r="M266" s="78" t="str">
        <f>IF(Dane!O204="","",Dane!O204)</f>
        <v/>
      </c>
      <c r="N266" s="78" t="str">
        <f>IF(Dane!P204="","",Dane!P204)</f>
        <v/>
      </c>
      <c r="O266" s="78" t="str">
        <f>IF(Dane!Q204="","",Dane!Q204)</f>
        <v/>
      </c>
      <c r="P266" s="78" t="str">
        <f>IF(Dane!R204="","",Dane!R204)</f>
        <v/>
      </c>
      <c r="Q266" s="78" t="str">
        <f>IF(Dane!S204="","",Dane!S204)</f>
        <v/>
      </c>
      <c r="R266" s="78" t="str">
        <f>IF(Dane!T204="","",Dane!T204)</f>
        <v/>
      </c>
      <c r="S266" s="78" t="str">
        <f>IF(Dane!U204="","",Dane!U204)</f>
        <v/>
      </c>
      <c r="T266" s="78" t="str">
        <f>IF(Dane!V204="","",Dane!V204)</f>
        <v/>
      </c>
      <c r="U266" s="78" t="str">
        <f>IF(Dane!W204="","",Dane!W204)</f>
        <v/>
      </c>
      <c r="V266" s="78" t="str">
        <f>IF(Dane!X204="","",Dane!X204)</f>
        <v/>
      </c>
      <c r="W266" s="78" t="str">
        <f>IF(Dane!Y204="","",Dane!Y204)</f>
        <v/>
      </c>
      <c r="X266" s="78" t="str">
        <f>IF(Dane!Z204="","",Dane!Z204)</f>
        <v/>
      </c>
      <c r="Y266" s="78" t="str">
        <f>IF(Dane!AA204="","",Dane!AA204)</f>
        <v/>
      </c>
      <c r="Z266" s="78" t="str">
        <f>IF(Dane!AB204="","",Dane!AB204)</f>
        <v/>
      </c>
      <c r="AA266" s="78" t="str">
        <f>IF(Dane!AC204="","",Dane!AC204)</f>
        <v/>
      </c>
      <c r="AB266" s="78" t="str">
        <f>IF(Dane!AD204="","",Dane!AD204)</f>
        <v/>
      </c>
      <c r="AC266" s="78" t="str">
        <f>IF(Dane!AE204="","",Dane!AE204)</f>
        <v/>
      </c>
      <c r="AD266" s="78" t="str">
        <f>IF(Dane!AF204="","",Dane!AF204)</f>
        <v/>
      </c>
      <c r="AE266" s="78" t="str">
        <f>IF(Dane!AG204="","",Dane!AG204)</f>
        <v/>
      </c>
      <c r="AF266" s="78" t="str">
        <f>IF(Dane!AH204="","",Dane!AH204)</f>
        <v/>
      </c>
      <c r="AG266" s="78" t="str">
        <f>IF(Dane!AI204="","",Dane!AI204)</f>
        <v/>
      </c>
    </row>
    <row r="267" spans="1:33" s="61" customFormat="1">
      <c r="A267" s="84" t="str">
        <f>IF(Dane!C205="","",Dane!C205)</f>
        <v/>
      </c>
      <c r="B267" s="175" t="str">
        <f>IF(Dane!D205="","",Dane!D205)</f>
        <v/>
      </c>
      <c r="C267" s="243" t="str">
        <f>IF(Dane!E205="","",Dane!E205)</f>
        <v/>
      </c>
      <c r="D267" s="78" t="str">
        <f>IF(Dane!F205="","",Dane!F205)</f>
        <v/>
      </c>
      <c r="E267" s="78" t="str">
        <f>IF(Dane!G205="","",Dane!G205)</f>
        <v/>
      </c>
      <c r="F267" s="78" t="str">
        <f>IF(Dane!H205="","",Dane!H205)</f>
        <v/>
      </c>
      <c r="G267" s="78" t="str">
        <f>IF(Dane!I205="","",Dane!I205)</f>
        <v/>
      </c>
      <c r="H267" s="78" t="str">
        <f>IF(Dane!J205="","",Dane!J205)</f>
        <v/>
      </c>
      <c r="I267" s="78" t="str">
        <f>IF(Dane!K205="","",Dane!K205)</f>
        <v/>
      </c>
      <c r="J267" s="78" t="str">
        <f>IF(Dane!L205="","",Dane!L205)</f>
        <v/>
      </c>
      <c r="K267" s="78" t="str">
        <f>IF(Dane!M205="","",Dane!M205)</f>
        <v/>
      </c>
      <c r="L267" s="78" t="str">
        <f>IF(Dane!N205="","",Dane!N205)</f>
        <v/>
      </c>
      <c r="M267" s="78" t="str">
        <f>IF(Dane!O205="","",Dane!O205)</f>
        <v/>
      </c>
      <c r="N267" s="78" t="str">
        <f>IF(Dane!P205="","",Dane!P205)</f>
        <v/>
      </c>
      <c r="O267" s="78" t="str">
        <f>IF(Dane!Q205="","",Dane!Q205)</f>
        <v/>
      </c>
      <c r="P267" s="78" t="str">
        <f>IF(Dane!R205="","",Dane!R205)</f>
        <v/>
      </c>
      <c r="Q267" s="78" t="str">
        <f>IF(Dane!S205="","",Dane!S205)</f>
        <v/>
      </c>
      <c r="R267" s="78" t="str">
        <f>IF(Dane!T205="","",Dane!T205)</f>
        <v/>
      </c>
      <c r="S267" s="78" t="str">
        <f>IF(Dane!U205="","",Dane!U205)</f>
        <v/>
      </c>
      <c r="T267" s="78" t="str">
        <f>IF(Dane!V205="","",Dane!V205)</f>
        <v/>
      </c>
      <c r="U267" s="78" t="str">
        <f>IF(Dane!W205="","",Dane!W205)</f>
        <v/>
      </c>
      <c r="V267" s="78" t="str">
        <f>IF(Dane!X205="","",Dane!X205)</f>
        <v/>
      </c>
      <c r="W267" s="78" t="str">
        <f>IF(Dane!Y205="","",Dane!Y205)</f>
        <v/>
      </c>
      <c r="X267" s="78" t="str">
        <f>IF(Dane!Z205="","",Dane!Z205)</f>
        <v/>
      </c>
      <c r="Y267" s="78" t="str">
        <f>IF(Dane!AA205="","",Dane!AA205)</f>
        <v/>
      </c>
      <c r="Z267" s="78" t="str">
        <f>IF(Dane!AB205="","",Dane!AB205)</f>
        <v/>
      </c>
      <c r="AA267" s="78" t="str">
        <f>IF(Dane!AC205="","",Dane!AC205)</f>
        <v/>
      </c>
      <c r="AB267" s="78" t="str">
        <f>IF(Dane!AD205="","",Dane!AD205)</f>
        <v/>
      </c>
      <c r="AC267" s="78" t="str">
        <f>IF(Dane!AE205="","",Dane!AE205)</f>
        <v/>
      </c>
      <c r="AD267" s="78" t="str">
        <f>IF(Dane!AF205="","",Dane!AF205)</f>
        <v/>
      </c>
      <c r="AE267" s="78" t="str">
        <f>IF(Dane!AG205="","",Dane!AG205)</f>
        <v/>
      </c>
      <c r="AF267" s="78" t="str">
        <f>IF(Dane!AH205="","",Dane!AH205)</f>
        <v/>
      </c>
      <c r="AG267" s="78" t="str">
        <f>IF(Dane!AI205="","",Dane!AI205)</f>
        <v/>
      </c>
    </row>
    <row r="268" spans="1:33" s="61" customFormat="1">
      <c r="A268" s="84" t="str">
        <f>IF(Dane!C206="","",Dane!C206)</f>
        <v/>
      </c>
      <c r="B268" s="175" t="str">
        <f>IF(Dane!D206="","",Dane!D206)</f>
        <v/>
      </c>
      <c r="C268" s="243" t="str">
        <f>IF(Dane!E206="","",Dane!E206)</f>
        <v/>
      </c>
      <c r="D268" s="78" t="str">
        <f>IF(Dane!F206="","",Dane!F206)</f>
        <v/>
      </c>
      <c r="E268" s="78" t="str">
        <f>IF(Dane!G206="","",Dane!G206)</f>
        <v/>
      </c>
      <c r="F268" s="78" t="str">
        <f>IF(Dane!H206="","",Dane!H206)</f>
        <v/>
      </c>
      <c r="G268" s="78" t="str">
        <f>IF(Dane!I206="","",Dane!I206)</f>
        <v/>
      </c>
      <c r="H268" s="78" t="str">
        <f>IF(Dane!J206="","",Dane!J206)</f>
        <v/>
      </c>
      <c r="I268" s="78" t="str">
        <f>IF(Dane!K206="","",Dane!K206)</f>
        <v/>
      </c>
      <c r="J268" s="78" t="str">
        <f>IF(Dane!L206="","",Dane!L206)</f>
        <v/>
      </c>
      <c r="K268" s="78" t="str">
        <f>IF(Dane!M206="","",Dane!M206)</f>
        <v/>
      </c>
      <c r="L268" s="78" t="str">
        <f>IF(Dane!N206="","",Dane!N206)</f>
        <v/>
      </c>
      <c r="M268" s="78" t="str">
        <f>IF(Dane!O206="","",Dane!O206)</f>
        <v/>
      </c>
      <c r="N268" s="78" t="str">
        <f>IF(Dane!P206="","",Dane!P206)</f>
        <v/>
      </c>
      <c r="O268" s="78" t="str">
        <f>IF(Dane!Q206="","",Dane!Q206)</f>
        <v/>
      </c>
      <c r="P268" s="78" t="str">
        <f>IF(Dane!R206="","",Dane!R206)</f>
        <v/>
      </c>
      <c r="Q268" s="78" t="str">
        <f>IF(Dane!S206="","",Dane!S206)</f>
        <v/>
      </c>
      <c r="R268" s="78" t="str">
        <f>IF(Dane!T206="","",Dane!T206)</f>
        <v/>
      </c>
      <c r="S268" s="78" t="str">
        <f>IF(Dane!U206="","",Dane!U206)</f>
        <v/>
      </c>
      <c r="T268" s="78" t="str">
        <f>IF(Dane!V206="","",Dane!V206)</f>
        <v/>
      </c>
      <c r="U268" s="78" t="str">
        <f>IF(Dane!W206="","",Dane!W206)</f>
        <v/>
      </c>
      <c r="V268" s="78" t="str">
        <f>IF(Dane!X206="","",Dane!X206)</f>
        <v/>
      </c>
      <c r="W268" s="78" t="str">
        <f>IF(Dane!Y206="","",Dane!Y206)</f>
        <v/>
      </c>
      <c r="X268" s="78" t="str">
        <f>IF(Dane!Z206="","",Dane!Z206)</f>
        <v/>
      </c>
      <c r="Y268" s="78" t="str">
        <f>IF(Dane!AA206="","",Dane!AA206)</f>
        <v/>
      </c>
      <c r="Z268" s="78" t="str">
        <f>IF(Dane!AB206="","",Dane!AB206)</f>
        <v/>
      </c>
      <c r="AA268" s="78" t="str">
        <f>IF(Dane!AC206="","",Dane!AC206)</f>
        <v/>
      </c>
      <c r="AB268" s="78" t="str">
        <f>IF(Dane!AD206="","",Dane!AD206)</f>
        <v/>
      </c>
      <c r="AC268" s="78" t="str">
        <f>IF(Dane!AE206="","",Dane!AE206)</f>
        <v/>
      </c>
      <c r="AD268" s="78" t="str">
        <f>IF(Dane!AF206="","",Dane!AF206)</f>
        <v/>
      </c>
      <c r="AE268" s="78" t="str">
        <f>IF(Dane!AG206="","",Dane!AG206)</f>
        <v/>
      </c>
      <c r="AF268" s="78" t="str">
        <f>IF(Dane!AH206="","",Dane!AH206)</f>
        <v/>
      </c>
      <c r="AG268" s="78" t="str">
        <f>IF(Dane!AI206="","",Dane!AI206)</f>
        <v/>
      </c>
    </row>
    <row r="269" spans="1:33" s="61" customFormat="1">
      <c r="A269" s="84" t="str">
        <f>IF(Dane!C207="","",Dane!C207)</f>
        <v/>
      </c>
      <c r="B269" s="175" t="str">
        <f>IF(Dane!D207="","",Dane!D207)</f>
        <v/>
      </c>
      <c r="C269" s="243" t="str">
        <f>IF(Dane!E207="","",Dane!E207)</f>
        <v/>
      </c>
      <c r="D269" s="78" t="str">
        <f>IF(Dane!F207="","",Dane!F207)</f>
        <v/>
      </c>
      <c r="E269" s="78" t="str">
        <f>IF(Dane!G207="","",Dane!G207)</f>
        <v/>
      </c>
      <c r="F269" s="78" t="str">
        <f>IF(Dane!H207="","",Dane!H207)</f>
        <v/>
      </c>
      <c r="G269" s="78" t="str">
        <f>IF(Dane!I207="","",Dane!I207)</f>
        <v/>
      </c>
      <c r="H269" s="78" t="str">
        <f>IF(Dane!J207="","",Dane!J207)</f>
        <v/>
      </c>
      <c r="I269" s="78" t="str">
        <f>IF(Dane!K207="","",Dane!K207)</f>
        <v/>
      </c>
      <c r="J269" s="78" t="str">
        <f>IF(Dane!L207="","",Dane!L207)</f>
        <v/>
      </c>
      <c r="K269" s="78" t="str">
        <f>IF(Dane!M207="","",Dane!M207)</f>
        <v/>
      </c>
      <c r="L269" s="78" t="str">
        <f>IF(Dane!N207="","",Dane!N207)</f>
        <v/>
      </c>
      <c r="M269" s="78" t="str">
        <f>IF(Dane!O207="","",Dane!O207)</f>
        <v/>
      </c>
      <c r="N269" s="78" t="str">
        <f>IF(Dane!P207="","",Dane!P207)</f>
        <v/>
      </c>
      <c r="O269" s="78" t="str">
        <f>IF(Dane!Q207="","",Dane!Q207)</f>
        <v/>
      </c>
      <c r="P269" s="78" t="str">
        <f>IF(Dane!R207="","",Dane!R207)</f>
        <v/>
      </c>
      <c r="Q269" s="78" t="str">
        <f>IF(Dane!S207="","",Dane!S207)</f>
        <v/>
      </c>
      <c r="R269" s="78" t="str">
        <f>IF(Dane!T207="","",Dane!T207)</f>
        <v/>
      </c>
      <c r="S269" s="78" t="str">
        <f>IF(Dane!U207="","",Dane!U207)</f>
        <v/>
      </c>
      <c r="T269" s="78" t="str">
        <f>IF(Dane!V207="","",Dane!V207)</f>
        <v/>
      </c>
      <c r="U269" s="78" t="str">
        <f>IF(Dane!W207="","",Dane!W207)</f>
        <v/>
      </c>
      <c r="V269" s="78" t="str">
        <f>IF(Dane!X207="","",Dane!X207)</f>
        <v/>
      </c>
      <c r="W269" s="78" t="str">
        <f>IF(Dane!Y207="","",Dane!Y207)</f>
        <v/>
      </c>
      <c r="X269" s="78" t="str">
        <f>IF(Dane!Z207="","",Dane!Z207)</f>
        <v/>
      </c>
      <c r="Y269" s="78" t="str">
        <f>IF(Dane!AA207="","",Dane!AA207)</f>
        <v/>
      </c>
      <c r="Z269" s="78" t="str">
        <f>IF(Dane!AB207="","",Dane!AB207)</f>
        <v/>
      </c>
      <c r="AA269" s="78" t="str">
        <f>IF(Dane!AC207="","",Dane!AC207)</f>
        <v/>
      </c>
      <c r="AB269" s="78" t="str">
        <f>IF(Dane!AD207="","",Dane!AD207)</f>
        <v/>
      </c>
      <c r="AC269" s="78" t="str">
        <f>IF(Dane!AE207="","",Dane!AE207)</f>
        <v/>
      </c>
      <c r="AD269" s="78" t="str">
        <f>IF(Dane!AF207="","",Dane!AF207)</f>
        <v/>
      </c>
      <c r="AE269" s="78" t="str">
        <f>IF(Dane!AG207="","",Dane!AG207)</f>
        <v/>
      </c>
      <c r="AF269" s="78" t="str">
        <f>IF(Dane!AH207="","",Dane!AH207)</f>
        <v/>
      </c>
      <c r="AG269" s="78" t="str">
        <f>IF(Dane!AI207="","",Dane!AI207)</f>
        <v/>
      </c>
    </row>
    <row r="270" spans="1:33" s="61" customFormat="1">
      <c r="A270" s="84" t="str">
        <f>IF(Dane!C208="","",Dane!C208)</f>
        <v/>
      </c>
      <c r="B270" s="175" t="str">
        <f>IF(Dane!D208="","",Dane!D208)</f>
        <v/>
      </c>
      <c r="C270" s="243" t="str">
        <f>IF(Dane!E208="","",Dane!E208)</f>
        <v/>
      </c>
      <c r="D270" s="78" t="str">
        <f>IF(Dane!F208="","",Dane!F208)</f>
        <v/>
      </c>
      <c r="E270" s="78" t="str">
        <f>IF(Dane!G208="","",Dane!G208)</f>
        <v/>
      </c>
      <c r="F270" s="78" t="str">
        <f>IF(Dane!H208="","",Dane!H208)</f>
        <v/>
      </c>
      <c r="G270" s="78" t="str">
        <f>IF(Dane!I208="","",Dane!I208)</f>
        <v/>
      </c>
      <c r="H270" s="78" t="str">
        <f>IF(Dane!J208="","",Dane!J208)</f>
        <v/>
      </c>
      <c r="I270" s="78" t="str">
        <f>IF(Dane!K208="","",Dane!K208)</f>
        <v/>
      </c>
      <c r="J270" s="78" t="str">
        <f>IF(Dane!L208="","",Dane!L208)</f>
        <v/>
      </c>
      <c r="K270" s="78" t="str">
        <f>IF(Dane!M208="","",Dane!M208)</f>
        <v/>
      </c>
      <c r="L270" s="78" t="str">
        <f>IF(Dane!N208="","",Dane!N208)</f>
        <v/>
      </c>
      <c r="M270" s="78" t="str">
        <f>IF(Dane!O208="","",Dane!O208)</f>
        <v/>
      </c>
      <c r="N270" s="78" t="str">
        <f>IF(Dane!P208="","",Dane!P208)</f>
        <v/>
      </c>
      <c r="O270" s="78" t="str">
        <f>IF(Dane!Q208="","",Dane!Q208)</f>
        <v/>
      </c>
      <c r="P270" s="78" t="str">
        <f>IF(Dane!R208="","",Dane!R208)</f>
        <v/>
      </c>
      <c r="Q270" s="78" t="str">
        <f>IF(Dane!S208="","",Dane!S208)</f>
        <v/>
      </c>
      <c r="R270" s="78" t="str">
        <f>IF(Dane!T208="","",Dane!T208)</f>
        <v/>
      </c>
      <c r="S270" s="78" t="str">
        <f>IF(Dane!U208="","",Dane!U208)</f>
        <v/>
      </c>
      <c r="T270" s="78" t="str">
        <f>IF(Dane!V208="","",Dane!V208)</f>
        <v/>
      </c>
      <c r="U270" s="78" t="str">
        <f>IF(Dane!W208="","",Dane!W208)</f>
        <v/>
      </c>
      <c r="V270" s="78" t="str">
        <f>IF(Dane!X208="","",Dane!X208)</f>
        <v/>
      </c>
      <c r="W270" s="78" t="str">
        <f>IF(Dane!Y208="","",Dane!Y208)</f>
        <v/>
      </c>
      <c r="X270" s="78" t="str">
        <f>IF(Dane!Z208="","",Dane!Z208)</f>
        <v/>
      </c>
      <c r="Y270" s="78" t="str">
        <f>IF(Dane!AA208="","",Dane!AA208)</f>
        <v/>
      </c>
      <c r="Z270" s="78" t="str">
        <f>IF(Dane!AB208="","",Dane!AB208)</f>
        <v/>
      </c>
      <c r="AA270" s="78" t="str">
        <f>IF(Dane!AC208="","",Dane!AC208)</f>
        <v/>
      </c>
      <c r="AB270" s="78" t="str">
        <f>IF(Dane!AD208="","",Dane!AD208)</f>
        <v/>
      </c>
      <c r="AC270" s="78" t="str">
        <f>IF(Dane!AE208="","",Dane!AE208)</f>
        <v/>
      </c>
      <c r="AD270" s="78" t="str">
        <f>IF(Dane!AF208="","",Dane!AF208)</f>
        <v/>
      </c>
      <c r="AE270" s="78" t="str">
        <f>IF(Dane!AG208="","",Dane!AG208)</f>
        <v/>
      </c>
      <c r="AF270" s="78" t="str">
        <f>IF(Dane!AH208="","",Dane!AH208)</f>
        <v/>
      </c>
      <c r="AG270" s="78" t="str">
        <f>IF(Dane!AI208="","",Dane!AI208)</f>
        <v/>
      </c>
    </row>
    <row r="271" spans="1:33" s="61" customFormat="1">
      <c r="A271" s="84" t="str">
        <f>IF(Dane!C209="","",Dane!C209)</f>
        <v/>
      </c>
      <c r="B271" s="175" t="str">
        <f>IF(Dane!D209="","",Dane!D209)</f>
        <v/>
      </c>
      <c r="C271" s="243" t="str">
        <f>IF(Dane!E209="","",Dane!E209)</f>
        <v/>
      </c>
      <c r="D271" s="78" t="str">
        <f>IF(Dane!F209="","",Dane!F209)</f>
        <v/>
      </c>
      <c r="E271" s="78" t="str">
        <f>IF(Dane!G209="","",Dane!G209)</f>
        <v/>
      </c>
      <c r="F271" s="78" t="str">
        <f>IF(Dane!H209="","",Dane!H209)</f>
        <v/>
      </c>
      <c r="G271" s="78" t="str">
        <f>IF(Dane!I209="","",Dane!I209)</f>
        <v/>
      </c>
      <c r="H271" s="78" t="str">
        <f>IF(Dane!J209="","",Dane!J209)</f>
        <v/>
      </c>
      <c r="I271" s="78" t="str">
        <f>IF(Dane!K209="","",Dane!K209)</f>
        <v/>
      </c>
      <c r="J271" s="78" t="str">
        <f>IF(Dane!L209="","",Dane!L209)</f>
        <v/>
      </c>
      <c r="K271" s="78" t="str">
        <f>IF(Dane!M209="","",Dane!M209)</f>
        <v/>
      </c>
      <c r="L271" s="78" t="str">
        <f>IF(Dane!N209="","",Dane!N209)</f>
        <v/>
      </c>
      <c r="M271" s="78" t="str">
        <f>IF(Dane!O209="","",Dane!O209)</f>
        <v/>
      </c>
      <c r="N271" s="78" t="str">
        <f>IF(Dane!P209="","",Dane!P209)</f>
        <v/>
      </c>
      <c r="O271" s="78" t="str">
        <f>IF(Dane!Q209="","",Dane!Q209)</f>
        <v/>
      </c>
      <c r="P271" s="78" t="str">
        <f>IF(Dane!R209="","",Dane!R209)</f>
        <v/>
      </c>
      <c r="Q271" s="78" t="str">
        <f>IF(Dane!S209="","",Dane!S209)</f>
        <v/>
      </c>
      <c r="R271" s="78" t="str">
        <f>IF(Dane!T209="","",Dane!T209)</f>
        <v/>
      </c>
      <c r="S271" s="78" t="str">
        <f>IF(Dane!U209="","",Dane!U209)</f>
        <v/>
      </c>
      <c r="T271" s="78" t="str">
        <f>IF(Dane!V209="","",Dane!V209)</f>
        <v/>
      </c>
      <c r="U271" s="78" t="str">
        <f>IF(Dane!W209="","",Dane!W209)</f>
        <v/>
      </c>
      <c r="V271" s="78" t="str">
        <f>IF(Dane!X209="","",Dane!X209)</f>
        <v/>
      </c>
      <c r="W271" s="78" t="str">
        <f>IF(Dane!Y209="","",Dane!Y209)</f>
        <v/>
      </c>
      <c r="X271" s="78" t="str">
        <f>IF(Dane!Z209="","",Dane!Z209)</f>
        <v/>
      </c>
      <c r="Y271" s="78" t="str">
        <f>IF(Dane!AA209="","",Dane!AA209)</f>
        <v/>
      </c>
      <c r="Z271" s="78" t="str">
        <f>IF(Dane!AB209="","",Dane!AB209)</f>
        <v/>
      </c>
      <c r="AA271" s="78" t="str">
        <f>IF(Dane!AC209="","",Dane!AC209)</f>
        <v/>
      </c>
      <c r="AB271" s="78" t="str">
        <f>IF(Dane!AD209="","",Dane!AD209)</f>
        <v/>
      </c>
      <c r="AC271" s="78" t="str">
        <f>IF(Dane!AE209="","",Dane!AE209)</f>
        <v/>
      </c>
      <c r="AD271" s="78" t="str">
        <f>IF(Dane!AF209="","",Dane!AF209)</f>
        <v/>
      </c>
      <c r="AE271" s="78" t="str">
        <f>IF(Dane!AG209="","",Dane!AG209)</f>
        <v/>
      </c>
      <c r="AF271" s="78" t="str">
        <f>IF(Dane!AH209="","",Dane!AH209)</f>
        <v/>
      </c>
      <c r="AG271" s="78" t="str">
        <f>IF(Dane!AI209="","",Dane!AI209)</f>
        <v/>
      </c>
    </row>
    <row r="272" spans="1:33" s="61" customFormat="1">
      <c r="A272" s="84" t="str">
        <f>IF(Dane!C210="","",Dane!C210)</f>
        <v/>
      </c>
      <c r="B272" s="175" t="str">
        <f>IF(Dane!D210="","",Dane!D210)</f>
        <v/>
      </c>
      <c r="C272" s="243" t="str">
        <f>IF(Dane!E210="","",Dane!E210)</f>
        <v/>
      </c>
      <c r="D272" s="78" t="str">
        <f>IF(Dane!F210="","",Dane!F210)</f>
        <v/>
      </c>
      <c r="E272" s="78" t="str">
        <f>IF(Dane!G210="","",Dane!G210)</f>
        <v/>
      </c>
      <c r="F272" s="78" t="str">
        <f>IF(Dane!H210="","",Dane!H210)</f>
        <v/>
      </c>
      <c r="G272" s="78" t="str">
        <f>IF(Dane!I210="","",Dane!I210)</f>
        <v/>
      </c>
      <c r="H272" s="78" t="str">
        <f>IF(Dane!J210="","",Dane!J210)</f>
        <v/>
      </c>
      <c r="I272" s="78" t="str">
        <f>IF(Dane!K210="","",Dane!K210)</f>
        <v/>
      </c>
      <c r="J272" s="78" t="str">
        <f>IF(Dane!L210="","",Dane!L210)</f>
        <v/>
      </c>
      <c r="K272" s="78" t="str">
        <f>IF(Dane!M210="","",Dane!M210)</f>
        <v/>
      </c>
      <c r="L272" s="78" t="str">
        <f>IF(Dane!N210="","",Dane!N210)</f>
        <v/>
      </c>
      <c r="M272" s="78" t="str">
        <f>IF(Dane!O210="","",Dane!O210)</f>
        <v/>
      </c>
      <c r="N272" s="78" t="str">
        <f>IF(Dane!P210="","",Dane!P210)</f>
        <v/>
      </c>
      <c r="O272" s="78" t="str">
        <f>IF(Dane!Q210="","",Dane!Q210)</f>
        <v/>
      </c>
      <c r="P272" s="78" t="str">
        <f>IF(Dane!R210="","",Dane!R210)</f>
        <v/>
      </c>
      <c r="Q272" s="78" t="str">
        <f>IF(Dane!S210="","",Dane!S210)</f>
        <v/>
      </c>
      <c r="R272" s="78" t="str">
        <f>IF(Dane!T210="","",Dane!T210)</f>
        <v/>
      </c>
      <c r="S272" s="78" t="str">
        <f>IF(Dane!U210="","",Dane!U210)</f>
        <v/>
      </c>
      <c r="T272" s="78" t="str">
        <f>IF(Dane!V210="","",Dane!V210)</f>
        <v/>
      </c>
      <c r="U272" s="78" t="str">
        <f>IF(Dane!W210="","",Dane!W210)</f>
        <v/>
      </c>
      <c r="V272" s="78" t="str">
        <f>IF(Dane!X210="","",Dane!X210)</f>
        <v/>
      </c>
      <c r="W272" s="78" t="str">
        <f>IF(Dane!Y210="","",Dane!Y210)</f>
        <v/>
      </c>
      <c r="X272" s="78" t="str">
        <f>IF(Dane!Z210="","",Dane!Z210)</f>
        <v/>
      </c>
      <c r="Y272" s="78" t="str">
        <f>IF(Dane!AA210="","",Dane!AA210)</f>
        <v/>
      </c>
      <c r="Z272" s="78" t="str">
        <f>IF(Dane!AB210="","",Dane!AB210)</f>
        <v/>
      </c>
      <c r="AA272" s="78" t="str">
        <f>IF(Dane!AC210="","",Dane!AC210)</f>
        <v/>
      </c>
      <c r="AB272" s="78" t="str">
        <f>IF(Dane!AD210="","",Dane!AD210)</f>
        <v/>
      </c>
      <c r="AC272" s="78" t="str">
        <f>IF(Dane!AE210="","",Dane!AE210)</f>
        <v/>
      </c>
      <c r="AD272" s="78" t="str">
        <f>IF(Dane!AF210="","",Dane!AF210)</f>
        <v/>
      </c>
      <c r="AE272" s="78" t="str">
        <f>IF(Dane!AG210="","",Dane!AG210)</f>
        <v/>
      </c>
      <c r="AF272" s="78" t="str">
        <f>IF(Dane!AH210="","",Dane!AH210)</f>
        <v/>
      </c>
      <c r="AG272" s="78" t="str">
        <f>IF(Dane!AI210="","",Dane!AI210)</f>
        <v/>
      </c>
    </row>
    <row r="273" spans="1:40" s="61" customFormat="1">
      <c r="A273" s="84" t="str">
        <f>IF(Dane!C211="","",Dane!C211)</f>
        <v/>
      </c>
      <c r="B273" s="175" t="str">
        <f>IF(Dane!D211="","",Dane!D211)</f>
        <v/>
      </c>
      <c r="C273" s="243" t="str">
        <f>IF(Dane!E211="","",Dane!E211)</f>
        <v/>
      </c>
      <c r="D273" s="78" t="str">
        <f>IF(Dane!F211="","",Dane!F211)</f>
        <v/>
      </c>
      <c r="E273" s="78" t="str">
        <f>IF(Dane!G211="","",Dane!G211)</f>
        <v/>
      </c>
      <c r="F273" s="78" t="str">
        <f>IF(Dane!H211="","",Dane!H211)</f>
        <v/>
      </c>
      <c r="G273" s="78" t="str">
        <f>IF(Dane!I211="","",Dane!I211)</f>
        <v/>
      </c>
      <c r="H273" s="78" t="str">
        <f>IF(Dane!J211="","",Dane!J211)</f>
        <v/>
      </c>
      <c r="I273" s="78" t="str">
        <f>IF(Dane!K211="","",Dane!K211)</f>
        <v/>
      </c>
      <c r="J273" s="78" t="str">
        <f>IF(Dane!L211="","",Dane!L211)</f>
        <v/>
      </c>
      <c r="K273" s="78" t="str">
        <f>IF(Dane!M211="","",Dane!M211)</f>
        <v/>
      </c>
      <c r="L273" s="78" t="str">
        <f>IF(Dane!N211="","",Dane!N211)</f>
        <v/>
      </c>
      <c r="M273" s="78" t="str">
        <f>IF(Dane!O211="","",Dane!O211)</f>
        <v/>
      </c>
      <c r="N273" s="78" t="str">
        <f>IF(Dane!P211="","",Dane!P211)</f>
        <v/>
      </c>
      <c r="O273" s="78" t="str">
        <f>IF(Dane!Q211="","",Dane!Q211)</f>
        <v/>
      </c>
      <c r="P273" s="78" t="str">
        <f>IF(Dane!R211="","",Dane!R211)</f>
        <v/>
      </c>
      <c r="Q273" s="78" t="str">
        <f>IF(Dane!S211="","",Dane!S211)</f>
        <v/>
      </c>
      <c r="R273" s="78" t="str">
        <f>IF(Dane!T211="","",Dane!T211)</f>
        <v/>
      </c>
      <c r="S273" s="78" t="str">
        <f>IF(Dane!U211="","",Dane!U211)</f>
        <v/>
      </c>
      <c r="T273" s="78" t="str">
        <f>IF(Dane!V211="","",Dane!V211)</f>
        <v/>
      </c>
      <c r="U273" s="78" t="str">
        <f>IF(Dane!W211="","",Dane!W211)</f>
        <v/>
      </c>
      <c r="V273" s="78" t="str">
        <f>IF(Dane!X211="","",Dane!X211)</f>
        <v/>
      </c>
      <c r="W273" s="78" t="str">
        <f>IF(Dane!Y211="","",Dane!Y211)</f>
        <v/>
      </c>
      <c r="X273" s="78" t="str">
        <f>IF(Dane!Z211="","",Dane!Z211)</f>
        <v/>
      </c>
      <c r="Y273" s="78" t="str">
        <f>IF(Dane!AA211="","",Dane!AA211)</f>
        <v/>
      </c>
      <c r="Z273" s="78" t="str">
        <f>IF(Dane!AB211="","",Dane!AB211)</f>
        <v/>
      </c>
      <c r="AA273" s="78" t="str">
        <f>IF(Dane!AC211="","",Dane!AC211)</f>
        <v/>
      </c>
      <c r="AB273" s="78" t="str">
        <f>IF(Dane!AD211="","",Dane!AD211)</f>
        <v/>
      </c>
      <c r="AC273" s="78" t="str">
        <f>IF(Dane!AE211="","",Dane!AE211)</f>
        <v/>
      </c>
      <c r="AD273" s="78" t="str">
        <f>IF(Dane!AF211="","",Dane!AF211)</f>
        <v/>
      </c>
      <c r="AE273" s="78" t="str">
        <f>IF(Dane!AG211="","",Dane!AG211)</f>
        <v/>
      </c>
      <c r="AF273" s="78" t="str">
        <f>IF(Dane!AH211="","",Dane!AH211)</f>
        <v/>
      </c>
      <c r="AG273" s="78" t="str">
        <f>IF(Dane!AI211="","",Dane!AI211)</f>
        <v/>
      </c>
    </row>
    <row r="274" spans="1:40" s="61" customFormat="1">
      <c r="A274" s="84" t="str">
        <f>IF(Dane!C212="","",Dane!C212)</f>
        <v/>
      </c>
      <c r="B274" s="175" t="str">
        <f>IF(Dane!D212="","",Dane!D212)</f>
        <v/>
      </c>
      <c r="C274" s="243" t="str">
        <f>IF(Dane!E212="","",Dane!E212)</f>
        <v/>
      </c>
      <c r="D274" s="78" t="str">
        <f>IF(Dane!F212="","",Dane!F212)</f>
        <v/>
      </c>
      <c r="E274" s="78" t="str">
        <f>IF(Dane!G212="","",Dane!G212)</f>
        <v/>
      </c>
      <c r="F274" s="78" t="str">
        <f>IF(Dane!H212="","",Dane!H212)</f>
        <v/>
      </c>
      <c r="G274" s="78" t="str">
        <f>IF(Dane!I212="","",Dane!I212)</f>
        <v/>
      </c>
      <c r="H274" s="78" t="str">
        <f>IF(Dane!J212="","",Dane!J212)</f>
        <v/>
      </c>
      <c r="I274" s="78" t="str">
        <f>IF(Dane!K212="","",Dane!K212)</f>
        <v/>
      </c>
      <c r="J274" s="78" t="str">
        <f>IF(Dane!L212="","",Dane!L212)</f>
        <v/>
      </c>
      <c r="K274" s="78" t="str">
        <f>IF(Dane!M212="","",Dane!M212)</f>
        <v/>
      </c>
      <c r="L274" s="78" t="str">
        <f>IF(Dane!N212="","",Dane!N212)</f>
        <v/>
      </c>
      <c r="M274" s="78" t="str">
        <f>IF(Dane!O212="","",Dane!O212)</f>
        <v/>
      </c>
      <c r="N274" s="78" t="str">
        <f>IF(Dane!P212="","",Dane!P212)</f>
        <v/>
      </c>
      <c r="O274" s="78" t="str">
        <f>IF(Dane!Q212="","",Dane!Q212)</f>
        <v/>
      </c>
      <c r="P274" s="78" t="str">
        <f>IF(Dane!R212="","",Dane!R212)</f>
        <v/>
      </c>
      <c r="Q274" s="78" t="str">
        <f>IF(Dane!S212="","",Dane!S212)</f>
        <v/>
      </c>
      <c r="R274" s="78" t="str">
        <f>IF(Dane!T212="","",Dane!T212)</f>
        <v/>
      </c>
      <c r="S274" s="78" t="str">
        <f>IF(Dane!U212="","",Dane!U212)</f>
        <v/>
      </c>
      <c r="T274" s="78" t="str">
        <f>IF(Dane!V212="","",Dane!V212)</f>
        <v/>
      </c>
      <c r="U274" s="78" t="str">
        <f>IF(Dane!W212="","",Dane!W212)</f>
        <v/>
      </c>
      <c r="V274" s="78" t="str">
        <f>IF(Dane!X212="","",Dane!X212)</f>
        <v/>
      </c>
      <c r="W274" s="78" t="str">
        <f>IF(Dane!Y212="","",Dane!Y212)</f>
        <v/>
      </c>
      <c r="X274" s="78" t="str">
        <f>IF(Dane!Z212="","",Dane!Z212)</f>
        <v/>
      </c>
      <c r="Y274" s="78" t="str">
        <f>IF(Dane!AA212="","",Dane!AA212)</f>
        <v/>
      </c>
      <c r="Z274" s="78" t="str">
        <f>IF(Dane!AB212="","",Dane!AB212)</f>
        <v/>
      </c>
      <c r="AA274" s="78" t="str">
        <f>IF(Dane!AC212="","",Dane!AC212)</f>
        <v/>
      </c>
      <c r="AB274" s="78" t="str">
        <f>IF(Dane!AD212="","",Dane!AD212)</f>
        <v/>
      </c>
      <c r="AC274" s="78" t="str">
        <f>IF(Dane!AE212="","",Dane!AE212)</f>
        <v/>
      </c>
      <c r="AD274" s="78" t="str">
        <f>IF(Dane!AF212="","",Dane!AF212)</f>
        <v/>
      </c>
      <c r="AE274" s="78" t="str">
        <f>IF(Dane!AG212="","",Dane!AG212)</f>
        <v/>
      </c>
      <c r="AF274" s="78" t="str">
        <f>IF(Dane!AH212="","",Dane!AH212)</f>
        <v/>
      </c>
      <c r="AG274" s="78" t="str">
        <f>IF(Dane!AI212="","",Dane!AI212)</f>
        <v/>
      </c>
    </row>
    <row r="275" spans="1:40" s="351" customFormat="1" ht="18" customHeight="1">
      <c r="A275" s="350" t="s">
        <v>205</v>
      </c>
      <c r="B275" s="351" t="s">
        <v>206</v>
      </c>
      <c r="H275" s="352"/>
    </row>
    <row r="276" spans="1:40" s="354" customFormat="1" ht="19.5" customHeight="1">
      <c r="A276" s="353"/>
      <c r="B276" s="354" t="s">
        <v>141</v>
      </c>
    </row>
    <row r="277" spans="1:40" s="8" customFormat="1" ht="11.25" customHeight="1">
      <c r="A277" s="833" t="s">
        <v>22</v>
      </c>
      <c r="B277" s="766" t="s">
        <v>232</v>
      </c>
      <c r="C277" s="797" t="s">
        <v>0</v>
      </c>
      <c r="D277" s="797" t="s">
        <v>60</v>
      </c>
      <c r="E277" s="335" t="str">
        <f t="shared" ref="E277:AH277" si="166">IF(G$83="","",G$83)</f>
        <v>Faza oper.</v>
      </c>
      <c r="F277" s="335" t="str">
        <f t="shared" si="166"/>
        <v>Faza oper.</v>
      </c>
      <c r="G277" s="335" t="str">
        <f t="shared" si="166"/>
        <v>Faza oper.</v>
      </c>
      <c r="H277" s="335" t="str">
        <f t="shared" si="166"/>
        <v>Faza oper.</v>
      </c>
      <c r="I277" s="335" t="str">
        <f t="shared" si="166"/>
        <v>Faza oper.</v>
      </c>
      <c r="J277" s="335" t="str">
        <f t="shared" si="166"/>
        <v>Faza oper.</v>
      </c>
      <c r="K277" s="335" t="str">
        <f t="shared" si="166"/>
        <v>Faza oper.</v>
      </c>
      <c r="L277" s="335" t="str">
        <f t="shared" si="166"/>
        <v>Faza oper.</v>
      </c>
      <c r="M277" s="335" t="str">
        <f t="shared" si="166"/>
        <v>Faza oper.</v>
      </c>
      <c r="N277" s="335" t="str">
        <f t="shared" si="166"/>
        <v>Faza oper.</v>
      </c>
      <c r="O277" s="335" t="str">
        <f t="shared" si="166"/>
        <v>Faza oper.</v>
      </c>
      <c r="P277" s="335" t="str">
        <f t="shared" si="166"/>
        <v>Faza oper.</v>
      </c>
      <c r="Q277" s="335" t="str">
        <f t="shared" si="166"/>
        <v>Faza oper.</v>
      </c>
      <c r="R277" s="335" t="str">
        <f t="shared" si="166"/>
        <v>Faza oper.</v>
      </c>
      <c r="S277" s="335" t="str">
        <f t="shared" si="166"/>
        <v>Faza oper.</v>
      </c>
      <c r="T277" s="335" t="str">
        <f t="shared" si="166"/>
        <v>Faza oper.</v>
      </c>
      <c r="U277" s="335" t="str">
        <f t="shared" si="166"/>
        <v>Faza oper.</v>
      </c>
      <c r="V277" s="335" t="str">
        <f t="shared" si="166"/>
        <v>Faza oper.</v>
      </c>
      <c r="W277" s="335" t="str">
        <f t="shared" si="166"/>
        <v>Faza oper.</v>
      </c>
      <c r="X277" s="335" t="str">
        <f t="shared" si="166"/>
        <v>Faza oper.</v>
      </c>
      <c r="Y277" s="335" t="str">
        <f t="shared" si="166"/>
        <v>Faza oper.</v>
      </c>
      <c r="Z277" s="335" t="str">
        <f t="shared" si="166"/>
        <v>Faza oper.</v>
      </c>
      <c r="AA277" s="335" t="str">
        <f t="shared" si="166"/>
        <v>Faza oper.</v>
      </c>
      <c r="AB277" s="335" t="str">
        <f t="shared" si="166"/>
        <v>Faza oper.</v>
      </c>
      <c r="AC277" s="335" t="str">
        <f t="shared" si="166"/>
        <v>Faza oper.</v>
      </c>
      <c r="AD277" s="335" t="str">
        <f t="shared" si="166"/>
        <v>Faza oper.</v>
      </c>
      <c r="AE277" s="335" t="str">
        <f t="shared" si="166"/>
        <v>Faza oper.</v>
      </c>
      <c r="AF277" s="335" t="str">
        <f t="shared" si="166"/>
        <v>Faza oper.</v>
      </c>
      <c r="AG277" s="335" t="str">
        <f t="shared" si="166"/>
        <v>Faza oper.</v>
      </c>
      <c r="AH277" s="335" t="str">
        <f t="shared" si="166"/>
        <v>Faza oper.</v>
      </c>
    </row>
    <row r="278" spans="1:40" s="8" customFormat="1" ht="11.25" customHeight="1">
      <c r="A278" s="845"/>
      <c r="B278" s="767"/>
      <c r="C278" s="799"/>
      <c r="D278" s="799"/>
      <c r="E278" s="12">
        <f t="shared" ref="E278:AH278" si="167">IF(G$84="","",G$84)</f>
        <v>2021</v>
      </c>
      <c r="F278" s="12">
        <f t="shared" si="167"/>
        <v>2022</v>
      </c>
      <c r="G278" s="12">
        <f t="shared" si="167"/>
        <v>2023</v>
      </c>
      <c r="H278" s="12">
        <f t="shared" si="167"/>
        <v>2024</v>
      </c>
      <c r="I278" s="12">
        <f t="shared" si="167"/>
        <v>2025</v>
      </c>
      <c r="J278" s="12">
        <f t="shared" si="167"/>
        <v>2026</v>
      </c>
      <c r="K278" s="12">
        <f t="shared" si="167"/>
        <v>2027</v>
      </c>
      <c r="L278" s="12">
        <f t="shared" si="167"/>
        <v>2028</v>
      </c>
      <c r="M278" s="12">
        <f t="shared" si="167"/>
        <v>2029</v>
      </c>
      <c r="N278" s="12">
        <f t="shared" si="167"/>
        <v>2030</v>
      </c>
      <c r="O278" s="12">
        <f t="shared" si="167"/>
        <v>2031</v>
      </c>
      <c r="P278" s="12">
        <f t="shared" si="167"/>
        <v>2032</v>
      </c>
      <c r="Q278" s="12">
        <f t="shared" si="167"/>
        <v>2033</v>
      </c>
      <c r="R278" s="12">
        <f t="shared" si="167"/>
        <v>2034</v>
      </c>
      <c r="S278" s="12">
        <f t="shared" si="167"/>
        <v>2035</v>
      </c>
      <c r="T278" s="12">
        <f t="shared" si="167"/>
        <v>2036</v>
      </c>
      <c r="U278" s="12">
        <f t="shared" si="167"/>
        <v>2037</v>
      </c>
      <c r="V278" s="12">
        <f t="shared" si="167"/>
        <v>2038</v>
      </c>
      <c r="W278" s="12">
        <f t="shared" si="167"/>
        <v>2039</v>
      </c>
      <c r="X278" s="12">
        <f t="shared" si="167"/>
        <v>2040</v>
      </c>
      <c r="Y278" s="12">
        <f t="shared" si="167"/>
        <v>2041</v>
      </c>
      <c r="Z278" s="12">
        <f t="shared" si="167"/>
        <v>2042</v>
      </c>
      <c r="AA278" s="12">
        <f t="shared" si="167"/>
        <v>2043</v>
      </c>
      <c r="AB278" s="12">
        <f t="shared" si="167"/>
        <v>2044</v>
      </c>
      <c r="AC278" s="12">
        <f t="shared" si="167"/>
        <v>2045</v>
      </c>
      <c r="AD278" s="12">
        <f t="shared" si="167"/>
        <v>2046</v>
      </c>
      <c r="AE278" s="12">
        <f t="shared" si="167"/>
        <v>2047</v>
      </c>
      <c r="AF278" s="12">
        <f t="shared" si="167"/>
        <v>2048</v>
      </c>
      <c r="AG278" s="12">
        <f t="shared" si="167"/>
        <v>2049</v>
      </c>
      <c r="AH278" s="12">
        <f t="shared" si="167"/>
        <v>2050</v>
      </c>
    </row>
    <row r="279" spans="1:40" s="62" customFormat="1">
      <c r="A279" s="90" t="str">
        <f>IF(Dane!C217="","",Dane!C217)</f>
        <v/>
      </c>
      <c r="B279" s="171" t="str">
        <f>IF(Dane!D217="","",Dane!D217)</f>
        <v/>
      </c>
      <c r="C279" s="242" t="str">
        <f>IF(Dane!E217="","",Dane!E217)</f>
        <v/>
      </c>
      <c r="D279" s="245" t="str">
        <f>IF(Dane!F217="","",Dane!F217)</f>
        <v/>
      </c>
      <c r="E279" s="74" t="str">
        <f>IF(Dane!G217="","",Dane!G217)</f>
        <v/>
      </c>
      <c r="F279" s="74" t="str">
        <f>IF(Dane!H217="","",Dane!H217)</f>
        <v/>
      </c>
      <c r="G279" s="74" t="str">
        <f>IF(Dane!I217="","",Dane!I217)</f>
        <v/>
      </c>
      <c r="H279" s="74" t="str">
        <f>IF(Dane!J217="","",Dane!J217)</f>
        <v/>
      </c>
      <c r="I279" s="74" t="str">
        <f>IF(Dane!K217="","",Dane!K217)</f>
        <v/>
      </c>
      <c r="J279" s="74" t="str">
        <f>IF(Dane!L217="","",Dane!L217)</f>
        <v/>
      </c>
      <c r="K279" s="74" t="str">
        <f>IF(Dane!M217="","",Dane!M217)</f>
        <v/>
      </c>
      <c r="L279" s="74" t="str">
        <f>IF(Dane!N217="","",Dane!N217)</f>
        <v/>
      </c>
      <c r="M279" s="74" t="str">
        <f>IF(Dane!O217="","",Dane!O217)</f>
        <v/>
      </c>
      <c r="N279" s="74" t="str">
        <f>IF(Dane!P217="","",Dane!P217)</f>
        <v/>
      </c>
      <c r="O279" s="74" t="str">
        <f>IF(Dane!Q217="","",Dane!Q217)</f>
        <v/>
      </c>
      <c r="P279" s="74" t="str">
        <f>IF(Dane!R217="","",Dane!R217)</f>
        <v/>
      </c>
      <c r="Q279" s="74" t="str">
        <f>IF(Dane!S217="","",Dane!S217)</f>
        <v/>
      </c>
      <c r="R279" s="74" t="str">
        <f>IF(Dane!T217="","",Dane!T217)</f>
        <v/>
      </c>
      <c r="S279" s="74" t="str">
        <f>IF(Dane!U217="","",Dane!U217)</f>
        <v/>
      </c>
      <c r="T279" s="74" t="str">
        <f>IF(Dane!V217="","",Dane!V217)</f>
        <v/>
      </c>
      <c r="U279" s="74" t="str">
        <f>IF(Dane!W217="","",Dane!W217)</f>
        <v/>
      </c>
      <c r="V279" s="74" t="str">
        <f>IF(Dane!X217="","",Dane!X217)</f>
        <v/>
      </c>
      <c r="W279" s="74" t="str">
        <f>IF(Dane!Y217="","",Dane!Y217)</f>
        <v/>
      </c>
      <c r="X279" s="74" t="str">
        <f>IF(Dane!Z217="","",Dane!Z217)</f>
        <v/>
      </c>
      <c r="Y279" s="74" t="str">
        <f>IF(Dane!AA217="","",Dane!AA217)</f>
        <v/>
      </c>
      <c r="Z279" s="74" t="str">
        <f>IF(Dane!AB217="","",Dane!AB217)</f>
        <v/>
      </c>
      <c r="AA279" s="74" t="str">
        <f>IF(Dane!AC217="","",Dane!AC217)</f>
        <v/>
      </c>
      <c r="AB279" s="74" t="str">
        <f>IF(Dane!AD217="","",Dane!AD217)</f>
        <v/>
      </c>
      <c r="AC279" s="74" t="str">
        <f>IF(Dane!AE217="","",Dane!AE217)</f>
        <v/>
      </c>
      <c r="AD279" s="74" t="str">
        <f>IF(Dane!AF217="","",Dane!AF217)</f>
        <v/>
      </c>
      <c r="AE279" s="74" t="str">
        <f>IF(Dane!AG217="","",Dane!AG217)</f>
        <v/>
      </c>
      <c r="AF279" s="74" t="str">
        <f>IF(Dane!AH217="","",Dane!AH217)</f>
        <v/>
      </c>
      <c r="AG279" s="74" t="str">
        <f>IF(Dane!AI217="","",Dane!AI217)</f>
        <v/>
      </c>
      <c r="AH279" s="74" t="str">
        <f>IF(Dane!AJ217="","",Dane!AJ217)</f>
        <v/>
      </c>
      <c r="AI279" s="89"/>
      <c r="AJ279" s="88"/>
      <c r="AN279" s="67"/>
    </row>
    <row r="280" spans="1:40" s="62" customFormat="1">
      <c r="A280" s="84" t="str">
        <f>IF(Dane!C218="","",Dane!C218)</f>
        <v/>
      </c>
      <c r="B280" s="175" t="str">
        <f>IF(Dane!D218="","",Dane!D218)</f>
        <v/>
      </c>
      <c r="C280" s="243" t="str">
        <f>IF(Dane!E218="","",Dane!E218)</f>
        <v/>
      </c>
      <c r="D280" s="246" t="str">
        <f>IF(Dane!F218="","",Dane!F218)</f>
        <v/>
      </c>
      <c r="E280" s="78" t="str">
        <f>IF(Dane!G218="","",Dane!G218)</f>
        <v/>
      </c>
      <c r="F280" s="78" t="str">
        <f>IF(Dane!H218="","",Dane!H218)</f>
        <v/>
      </c>
      <c r="G280" s="78" t="str">
        <f>IF(Dane!I218="","",Dane!I218)</f>
        <v/>
      </c>
      <c r="H280" s="78" t="str">
        <f>IF(Dane!J218="","",Dane!J218)</f>
        <v/>
      </c>
      <c r="I280" s="78" t="str">
        <f>IF(Dane!K218="","",Dane!K218)</f>
        <v/>
      </c>
      <c r="J280" s="78" t="str">
        <f>IF(Dane!L218="","",Dane!L218)</f>
        <v/>
      </c>
      <c r="K280" s="78" t="str">
        <f>IF(Dane!M218="","",Dane!M218)</f>
        <v/>
      </c>
      <c r="L280" s="78" t="str">
        <f>IF(Dane!N218="","",Dane!N218)</f>
        <v/>
      </c>
      <c r="M280" s="78" t="str">
        <f>IF(Dane!O218="","",Dane!O218)</f>
        <v/>
      </c>
      <c r="N280" s="78" t="str">
        <f>IF(Dane!P218="","",Dane!P218)</f>
        <v/>
      </c>
      <c r="O280" s="78" t="str">
        <f>IF(Dane!Q218="","",Dane!Q218)</f>
        <v/>
      </c>
      <c r="P280" s="78" t="str">
        <f>IF(Dane!R218="","",Dane!R218)</f>
        <v/>
      </c>
      <c r="Q280" s="78" t="str">
        <f>IF(Dane!S218="","",Dane!S218)</f>
        <v/>
      </c>
      <c r="R280" s="78" t="str">
        <f>IF(Dane!T218="","",Dane!T218)</f>
        <v/>
      </c>
      <c r="S280" s="78" t="str">
        <f>IF(Dane!U218="","",Dane!U218)</f>
        <v/>
      </c>
      <c r="T280" s="78" t="str">
        <f>IF(Dane!V218="","",Dane!V218)</f>
        <v/>
      </c>
      <c r="U280" s="78" t="str">
        <f>IF(Dane!W218="","",Dane!W218)</f>
        <v/>
      </c>
      <c r="V280" s="78" t="str">
        <f>IF(Dane!X218="","",Dane!X218)</f>
        <v/>
      </c>
      <c r="W280" s="78" t="str">
        <f>IF(Dane!Y218="","",Dane!Y218)</f>
        <v/>
      </c>
      <c r="X280" s="78" t="str">
        <f>IF(Dane!Z218="","",Dane!Z218)</f>
        <v/>
      </c>
      <c r="Y280" s="78" t="str">
        <f>IF(Dane!AA218="","",Dane!AA218)</f>
        <v/>
      </c>
      <c r="Z280" s="78" t="str">
        <f>IF(Dane!AB218="","",Dane!AB218)</f>
        <v/>
      </c>
      <c r="AA280" s="78" t="str">
        <f>IF(Dane!AC218="","",Dane!AC218)</f>
        <v/>
      </c>
      <c r="AB280" s="78" t="str">
        <f>IF(Dane!AD218="","",Dane!AD218)</f>
        <v/>
      </c>
      <c r="AC280" s="78" t="str">
        <f>IF(Dane!AE218="","",Dane!AE218)</f>
        <v/>
      </c>
      <c r="AD280" s="78" t="str">
        <f>IF(Dane!AF218="","",Dane!AF218)</f>
        <v/>
      </c>
      <c r="AE280" s="78" t="str">
        <f>IF(Dane!AG218="","",Dane!AG218)</f>
        <v/>
      </c>
      <c r="AF280" s="78" t="str">
        <f>IF(Dane!AH218="","",Dane!AH218)</f>
        <v/>
      </c>
      <c r="AG280" s="78" t="str">
        <f>IF(Dane!AI218="","",Dane!AI218)</f>
        <v/>
      </c>
      <c r="AH280" s="78" t="str">
        <f>IF(Dane!AJ218="","",Dane!AJ218)</f>
        <v/>
      </c>
      <c r="AI280" s="89"/>
      <c r="AJ280" s="88"/>
      <c r="AN280" s="67"/>
    </row>
    <row r="281" spans="1:40" s="62" customFormat="1">
      <c r="A281" s="84" t="str">
        <f>IF(Dane!C219="","",Dane!C219)</f>
        <v/>
      </c>
      <c r="B281" s="175" t="str">
        <f>IF(Dane!D219="","",Dane!D219)</f>
        <v/>
      </c>
      <c r="C281" s="243" t="str">
        <f>IF(Dane!E219="","",Dane!E219)</f>
        <v/>
      </c>
      <c r="D281" s="246" t="str">
        <f>IF(Dane!F219="","",Dane!F219)</f>
        <v/>
      </c>
      <c r="E281" s="78" t="str">
        <f>IF(Dane!G219="","",Dane!G219)</f>
        <v/>
      </c>
      <c r="F281" s="78" t="str">
        <f>IF(Dane!H219="","",Dane!H219)</f>
        <v/>
      </c>
      <c r="G281" s="78" t="str">
        <f>IF(Dane!I219="","",Dane!I219)</f>
        <v/>
      </c>
      <c r="H281" s="78" t="str">
        <f>IF(Dane!J219="","",Dane!J219)</f>
        <v/>
      </c>
      <c r="I281" s="78" t="str">
        <f>IF(Dane!K219="","",Dane!K219)</f>
        <v/>
      </c>
      <c r="J281" s="78" t="str">
        <f>IF(Dane!L219="","",Dane!L219)</f>
        <v/>
      </c>
      <c r="K281" s="78" t="str">
        <f>IF(Dane!M219="","",Dane!M219)</f>
        <v/>
      </c>
      <c r="L281" s="78" t="str">
        <f>IF(Dane!N219="","",Dane!N219)</f>
        <v/>
      </c>
      <c r="M281" s="78" t="str">
        <f>IF(Dane!O219="","",Dane!O219)</f>
        <v/>
      </c>
      <c r="N281" s="78" t="str">
        <f>IF(Dane!P219="","",Dane!P219)</f>
        <v/>
      </c>
      <c r="O281" s="78" t="str">
        <f>IF(Dane!Q219="","",Dane!Q219)</f>
        <v/>
      </c>
      <c r="P281" s="78" t="str">
        <f>IF(Dane!R219="","",Dane!R219)</f>
        <v/>
      </c>
      <c r="Q281" s="78" t="str">
        <f>IF(Dane!S219="","",Dane!S219)</f>
        <v/>
      </c>
      <c r="R281" s="78" t="str">
        <f>IF(Dane!T219="","",Dane!T219)</f>
        <v/>
      </c>
      <c r="S281" s="78" t="str">
        <f>IF(Dane!U219="","",Dane!U219)</f>
        <v/>
      </c>
      <c r="T281" s="78" t="str">
        <f>IF(Dane!V219="","",Dane!V219)</f>
        <v/>
      </c>
      <c r="U281" s="78" t="str">
        <f>IF(Dane!W219="","",Dane!W219)</f>
        <v/>
      </c>
      <c r="V281" s="78" t="str">
        <f>IF(Dane!X219="","",Dane!X219)</f>
        <v/>
      </c>
      <c r="W281" s="78" t="str">
        <f>IF(Dane!Y219="","",Dane!Y219)</f>
        <v/>
      </c>
      <c r="X281" s="78" t="str">
        <f>IF(Dane!Z219="","",Dane!Z219)</f>
        <v/>
      </c>
      <c r="Y281" s="78" t="str">
        <f>IF(Dane!AA219="","",Dane!AA219)</f>
        <v/>
      </c>
      <c r="Z281" s="78" t="str">
        <f>IF(Dane!AB219="","",Dane!AB219)</f>
        <v/>
      </c>
      <c r="AA281" s="78" t="str">
        <f>IF(Dane!AC219="","",Dane!AC219)</f>
        <v/>
      </c>
      <c r="AB281" s="78" t="str">
        <f>IF(Dane!AD219="","",Dane!AD219)</f>
        <v/>
      </c>
      <c r="AC281" s="78" t="str">
        <f>IF(Dane!AE219="","",Dane!AE219)</f>
        <v/>
      </c>
      <c r="AD281" s="78" t="str">
        <f>IF(Dane!AF219="","",Dane!AF219)</f>
        <v/>
      </c>
      <c r="AE281" s="78" t="str">
        <f>IF(Dane!AG219="","",Dane!AG219)</f>
        <v/>
      </c>
      <c r="AF281" s="78" t="str">
        <f>IF(Dane!AH219="","",Dane!AH219)</f>
        <v/>
      </c>
      <c r="AG281" s="78" t="str">
        <f>IF(Dane!AI219="","",Dane!AI219)</f>
        <v/>
      </c>
      <c r="AH281" s="78" t="str">
        <f>IF(Dane!AJ219="","",Dane!AJ219)</f>
        <v/>
      </c>
      <c r="AI281" s="89"/>
      <c r="AJ281" s="88"/>
      <c r="AN281" s="67"/>
    </row>
    <row r="282" spans="1:40" s="62" customFormat="1">
      <c r="A282" s="84" t="str">
        <f>IF(Dane!C220="","",Dane!C220)</f>
        <v/>
      </c>
      <c r="B282" s="175" t="str">
        <f>IF(Dane!D220="","",Dane!D220)</f>
        <v/>
      </c>
      <c r="C282" s="243" t="str">
        <f>IF(Dane!E220="","",Dane!E220)</f>
        <v/>
      </c>
      <c r="D282" s="246" t="str">
        <f>IF(Dane!F220="","",Dane!F220)</f>
        <v/>
      </c>
      <c r="E282" s="78" t="str">
        <f>IF(Dane!G220="","",Dane!G220)</f>
        <v/>
      </c>
      <c r="F282" s="78" t="str">
        <f>IF(Dane!H220="","",Dane!H220)</f>
        <v/>
      </c>
      <c r="G282" s="78" t="str">
        <f>IF(Dane!I220="","",Dane!I220)</f>
        <v/>
      </c>
      <c r="H282" s="78" t="str">
        <f>IF(Dane!J220="","",Dane!J220)</f>
        <v/>
      </c>
      <c r="I282" s="78" t="str">
        <f>IF(Dane!K220="","",Dane!K220)</f>
        <v/>
      </c>
      <c r="J282" s="78" t="str">
        <f>IF(Dane!L220="","",Dane!L220)</f>
        <v/>
      </c>
      <c r="K282" s="78" t="str">
        <f>IF(Dane!M220="","",Dane!M220)</f>
        <v/>
      </c>
      <c r="L282" s="78" t="str">
        <f>IF(Dane!N220="","",Dane!N220)</f>
        <v/>
      </c>
      <c r="M282" s="78" t="str">
        <f>IF(Dane!O220="","",Dane!O220)</f>
        <v/>
      </c>
      <c r="N282" s="78" t="str">
        <f>IF(Dane!P220="","",Dane!P220)</f>
        <v/>
      </c>
      <c r="O282" s="78" t="str">
        <f>IF(Dane!Q220="","",Dane!Q220)</f>
        <v/>
      </c>
      <c r="P282" s="78" t="str">
        <f>IF(Dane!R220="","",Dane!R220)</f>
        <v/>
      </c>
      <c r="Q282" s="78" t="str">
        <f>IF(Dane!S220="","",Dane!S220)</f>
        <v/>
      </c>
      <c r="R282" s="78" t="str">
        <f>IF(Dane!T220="","",Dane!T220)</f>
        <v/>
      </c>
      <c r="S282" s="78" t="str">
        <f>IF(Dane!U220="","",Dane!U220)</f>
        <v/>
      </c>
      <c r="T282" s="78" t="str">
        <f>IF(Dane!V220="","",Dane!V220)</f>
        <v/>
      </c>
      <c r="U282" s="78" t="str">
        <f>IF(Dane!W220="","",Dane!W220)</f>
        <v/>
      </c>
      <c r="V282" s="78" t="str">
        <f>IF(Dane!X220="","",Dane!X220)</f>
        <v/>
      </c>
      <c r="W282" s="78" t="str">
        <f>IF(Dane!Y220="","",Dane!Y220)</f>
        <v/>
      </c>
      <c r="X282" s="78" t="str">
        <f>IF(Dane!Z220="","",Dane!Z220)</f>
        <v/>
      </c>
      <c r="Y282" s="78" t="str">
        <f>IF(Dane!AA220="","",Dane!AA220)</f>
        <v/>
      </c>
      <c r="Z282" s="78" t="str">
        <f>IF(Dane!AB220="","",Dane!AB220)</f>
        <v/>
      </c>
      <c r="AA282" s="78" t="str">
        <f>IF(Dane!AC220="","",Dane!AC220)</f>
        <v/>
      </c>
      <c r="AB282" s="78" t="str">
        <f>IF(Dane!AD220="","",Dane!AD220)</f>
        <v/>
      </c>
      <c r="AC282" s="78" t="str">
        <f>IF(Dane!AE220="","",Dane!AE220)</f>
        <v/>
      </c>
      <c r="AD282" s="78" t="str">
        <f>IF(Dane!AF220="","",Dane!AF220)</f>
        <v/>
      </c>
      <c r="AE282" s="78" t="str">
        <f>IF(Dane!AG220="","",Dane!AG220)</f>
        <v/>
      </c>
      <c r="AF282" s="78" t="str">
        <f>IF(Dane!AH220="","",Dane!AH220)</f>
        <v/>
      </c>
      <c r="AG282" s="78" t="str">
        <f>IF(Dane!AI220="","",Dane!AI220)</f>
        <v/>
      </c>
      <c r="AH282" s="78" t="str">
        <f>IF(Dane!AJ220="","",Dane!AJ220)</f>
        <v/>
      </c>
      <c r="AI282" s="89"/>
      <c r="AJ282" s="88"/>
      <c r="AN282" s="67"/>
    </row>
    <row r="283" spans="1:40" s="62" customFormat="1">
      <c r="A283" s="84" t="str">
        <f>IF(Dane!C221="","",Dane!C221)</f>
        <v/>
      </c>
      <c r="B283" s="175" t="str">
        <f>IF(Dane!D221="","",Dane!D221)</f>
        <v/>
      </c>
      <c r="C283" s="243" t="str">
        <f>IF(Dane!E221="","",Dane!E221)</f>
        <v/>
      </c>
      <c r="D283" s="246" t="str">
        <f>IF(Dane!F221="","",Dane!F221)</f>
        <v/>
      </c>
      <c r="E283" s="78" t="str">
        <f>IF(Dane!G221="","",Dane!G221)</f>
        <v/>
      </c>
      <c r="F283" s="78" t="str">
        <f>IF(Dane!H221="","",Dane!H221)</f>
        <v/>
      </c>
      <c r="G283" s="78" t="str">
        <f>IF(Dane!I221="","",Dane!I221)</f>
        <v/>
      </c>
      <c r="H283" s="78" t="str">
        <f>IF(Dane!J221="","",Dane!J221)</f>
        <v/>
      </c>
      <c r="I283" s="78" t="str">
        <f>IF(Dane!K221="","",Dane!K221)</f>
        <v/>
      </c>
      <c r="J283" s="78" t="str">
        <f>IF(Dane!L221="","",Dane!L221)</f>
        <v/>
      </c>
      <c r="K283" s="78" t="str">
        <f>IF(Dane!M221="","",Dane!M221)</f>
        <v/>
      </c>
      <c r="L283" s="78" t="str">
        <f>IF(Dane!N221="","",Dane!N221)</f>
        <v/>
      </c>
      <c r="M283" s="78" t="str">
        <f>IF(Dane!O221="","",Dane!O221)</f>
        <v/>
      </c>
      <c r="N283" s="78" t="str">
        <f>IF(Dane!P221="","",Dane!P221)</f>
        <v/>
      </c>
      <c r="O283" s="78" t="str">
        <f>IF(Dane!Q221="","",Dane!Q221)</f>
        <v/>
      </c>
      <c r="P283" s="78" t="str">
        <f>IF(Dane!R221="","",Dane!R221)</f>
        <v/>
      </c>
      <c r="Q283" s="78" t="str">
        <f>IF(Dane!S221="","",Dane!S221)</f>
        <v/>
      </c>
      <c r="R283" s="78" t="str">
        <f>IF(Dane!T221="","",Dane!T221)</f>
        <v/>
      </c>
      <c r="S283" s="78" t="str">
        <f>IF(Dane!U221="","",Dane!U221)</f>
        <v/>
      </c>
      <c r="T283" s="78" t="str">
        <f>IF(Dane!V221="","",Dane!V221)</f>
        <v/>
      </c>
      <c r="U283" s="78" t="str">
        <f>IF(Dane!W221="","",Dane!W221)</f>
        <v/>
      </c>
      <c r="V283" s="78" t="str">
        <f>IF(Dane!X221="","",Dane!X221)</f>
        <v/>
      </c>
      <c r="W283" s="78" t="str">
        <f>IF(Dane!Y221="","",Dane!Y221)</f>
        <v/>
      </c>
      <c r="X283" s="78" t="str">
        <f>IF(Dane!Z221="","",Dane!Z221)</f>
        <v/>
      </c>
      <c r="Y283" s="78" t="str">
        <f>IF(Dane!AA221="","",Dane!AA221)</f>
        <v/>
      </c>
      <c r="Z283" s="78" t="str">
        <f>IF(Dane!AB221="","",Dane!AB221)</f>
        <v/>
      </c>
      <c r="AA283" s="78" t="str">
        <f>IF(Dane!AC221="","",Dane!AC221)</f>
        <v/>
      </c>
      <c r="AB283" s="78" t="str">
        <f>IF(Dane!AD221="","",Dane!AD221)</f>
        <v/>
      </c>
      <c r="AC283" s="78" t="str">
        <f>IF(Dane!AE221="","",Dane!AE221)</f>
        <v/>
      </c>
      <c r="AD283" s="78" t="str">
        <f>IF(Dane!AF221="","",Dane!AF221)</f>
        <v/>
      </c>
      <c r="AE283" s="78" t="str">
        <f>IF(Dane!AG221="","",Dane!AG221)</f>
        <v/>
      </c>
      <c r="AF283" s="78" t="str">
        <f>IF(Dane!AH221="","",Dane!AH221)</f>
        <v/>
      </c>
      <c r="AG283" s="78" t="str">
        <f>IF(Dane!AI221="","",Dane!AI221)</f>
        <v/>
      </c>
      <c r="AH283" s="78" t="str">
        <f>IF(Dane!AJ221="","",Dane!AJ221)</f>
        <v/>
      </c>
      <c r="AI283" s="89"/>
      <c r="AJ283" s="88"/>
      <c r="AN283" s="67"/>
    </row>
    <row r="284" spans="1:40" s="62" customFormat="1">
      <c r="A284" s="84" t="str">
        <f>IF(Dane!C222="","",Dane!C222)</f>
        <v/>
      </c>
      <c r="B284" s="175" t="str">
        <f>IF(Dane!D222="","",Dane!D222)</f>
        <v/>
      </c>
      <c r="C284" s="243" t="str">
        <f>IF(Dane!E222="","",Dane!E222)</f>
        <v/>
      </c>
      <c r="D284" s="246" t="str">
        <f>IF(Dane!F222="","",Dane!F222)</f>
        <v/>
      </c>
      <c r="E284" s="78" t="str">
        <f>IF(Dane!G222="","",Dane!G222)</f>
        <v/>
      </c>
      <c r="F284" s="78" t="str">
        <f>IF(Dane!H222="","",Dane!H222)</f>
        <v/>
      </c>
      <c r="G284" s="78" t="str">
        <f>IF(Dane!I222="","",Dane!I222)</f>
        <v/>
      </c>
      <c r="H284" s="78" t="str">
        <f>IF(Dane!J222="","",Dane!J222)</f>
        <v/>
      </c>
      <c r="I284" s="78" t="str">
        <f>IF(Dane!K222="","",Dane!K222)</f>
        <v/>
      </c>
      <c r="J284" s="78" t="str">
        <f>IF(Dane!L222="","",Dane!L222)</f>
        <v/>
      </c>
      <c r="K284" s="78" t="str">
        <f>IF(Dane!M222="","",Dane!M222)</f>
        <v/>
      </c>
      <c r="L284" s="78" t="str">
        <f>IF(Dane!N222="","",Dane!N222)</f>
        <v/>
      </c>
      <c r="M284" s="78" t="str">
        <f>IF(Dane!O222="","",Dane!O222)</f>
        <v/>
      </c>
      <c r="N284" s="78" t="str">
        <f>IF(Dane!P222="","",Dane!P222)</f>
        <v/>
      </c>
      <c r="O284" s="78" t="str">
        <f>IF(Dane!Q222="","",Dane!Q222)</f>
        <v/>
      </c>
      <c r="P284" s="78" t="str">
        <f>IF(Dane!R222="","",Dane!R222)</f>
        <v/>
      </c>
      <c r="Q284" s="78" t="str">
        <f>IF(Dane!S222="","",Dane!S222)</f>
        <v/>
      </c>
      <c r="R284" s="78" t="str">
        <f>IF(Dane!T222="","",Dane!T222)</f>
        <v/>
      </c>
      <c r="S284" s="78" t="str">
        <f>IF(Dane!U222="","",Dane!U222)</f>
        <v/>
      </c>
      <c r="T284" s="78" t="str">
        <f>IF(Dane!V222="","",Dane!V222)</f>
        <v/>
      </c>
      <c r="U284" s="78" t="str">
        <f>IF(Dane!W222="","",Dane!W222)</f>
        <v/>
      </c>
      <c r="V284" s="78" t="str">
        <f>IF(Dane!X222="","",Dane!X222)</f>
        <v/>
      </c>
      <c r="W284" s="78" t="str">
        <f>IF(Dane!Y222="","",Dane!Y222)</f>
        <v/>
      </c>
      <c r="X284" s="78" t="str">
        <f>IF(Dane!Z222="","",Dane!Z222)</f>
        <v/>
      </c>
      <c r="Y284" s="78" t="str">
        <f>IF(Dane!AA222="","",Dane!AA222)</f>
        <v/>
      </c>
      <c r="Z284" s="78" t="str">
        <f>IF(Dane!AB222="","",Dane!AB222)</f>
        <v/>
      </c>
      <c r="AA284" s="78" t="str">
        <f>IF(Dane!AC222="","",Dane!AC222)</f>
        <v/>
      </c>
      <c r="AB284" s="78" t="str">
        <f>IF(Dane!AD222="","",Dane!AD222)</f>
        <v/>
      </c>
      <c r="AC284" s="78" t="str">
        <f>IF(Dane!AE222="","",Dane!AE222)</f>
        <v/>
      </c>
      <c r="AD284" s="78" t="str">
        <f>IF(Dane!AF222="","",Dane!AF222)</f>
        <v/>
      </c>
      <c r="AE284" s="78" t="str">
        <f>IF(Dane!AG222="","",Dane!AG222)</f>
        <v/>
      </c>
      <c r="AF284" s="78" t="str">
        <f>IF(Dane!AH222="","",Dane!AH222)</f>
        <v/>
      </c>
      <c r="AG284" s="78" t="str">
        <f>IF(Dane!AI222="","",Dane!AI222)</f>
        <v/>
      </c>
      <c r="AH284" s="78" t="str">
        <f>IF(Dane!AJ222="","",Dane!AJ222)</f>
        <v/>
      </c>
      <c r="AI284" s="89"/>
      <c r="AJ284" s="88"/>
      <c r="AN284" s="67"/>
    </row>
    <row r="285" spans="1:40" s="61" customFormat="1">
      <c r="A285" s="84" t="str">
        <f>IF(Dane!C223="","",Dane!C223)</f>
        <v/>
      </c>
      <c r="B285" s="175" t="str">
        <f>IF(Dane!D223="","",Dane!D223)</f>
        <v/>
      </c>
      <c r="C285" s="243" t="str">
        <f>IF(Dane!E223="","",Dane!E223)</f>
        <v/>
      </c>
      <c r="D285" s="246" t="str">
        <f>IF(Dane!F223="","",Dane!F223)</f>
        <v/>
      </c>
      <c r="E285" s="78" t="str">
        <f>IF(Dane!G223="","",Dane!G223)</f>
        <v/>
      </c>
      <c r="F285" s="78" t="str">
        <f>IF(Dane!H223="","",Dane!H223)</f>
        <v/>
      </c>
      <c r="G285" s="78" t="str">
        <f>IF(Dane!I223="","",Dane!I223)</f>
        <v/>
      </c>
      <c r="H285" s="78" t="str">
        <f>IF(Dane!J223="","",Dane!J223)</f>
        <v/>
      </c>
      <c r="I285" s="78" t="str">
        <f>IF(Dane!K223="","",Dane!K223)</f>
        <v/>
      </c>
      <c r="J285" s="78" t="str">
        <f>IF(Dane!L223="","",Dane!L223)</f>
        <v/>
      </c>
      <c r="K285" s="78" t="str">
        <f>IF(Dane!M223="","",Dane!M223)</f>
        <v/>
      </c>
      <c r="L285" s="78" t="str">
        <f>IF(Dane!N223="","",Dane!N223)</f>
        <v/>
      </c>
      <c r="M285" s="78" t="str">
        <f>IF(Dane!O223="","",Dane!O223)</f>
        <v/>
      </c>
      <c r="N285" s="78" t="str">
        <f>IF(Dane!P223="","",Dane!P223)</f>
        <v/>
      </c>
      <c r="O285" s="78" t="str">
        <f>IF(Dane!Q223="","",Dane!Q223)</f>
        <v/>
      </c>
      <c r="P285" s="78" t="str">
        <f>IF(Dane!R223="","",Dane!R223)</f>
        <v/>
      </c>
      <c r="Q285" s="78" t="str">
        <f>IF(Dane!S223="","",Dane!S223)</f>
        <v/>
      </c>
      <c r="R285" s="78" t="str">
        <f>IF(Dane!T223="","",Dane!T223)</f>
        <v/>
      </c>
      <c r="S285" s="78" t="str">
        <f>IF(Dane!U223="","",Dane!U223)</f>
        <v/>
      </c>
      <c r="T285" s="78" t="str">
        <f>IF(Dane!V223="","",Dane!V223)</f>
        <v/>
      </c>
      <c r="U285" s="78" t="str">
        <f>IF(Dane!W223="","",Dane!W223)</f>
        <v/>
      </c>
      <c r="V285" s="78" t="str">
        <f>IF(Dane!X223="","",Dane!X223)</f>
        <v/>
      </c>
      <c r="W285" s="78" t="str">
        <f>IF(Dane!Y223="","",Dane!Y223)</f>
        <v/>
      </c>
      <c r="X285" s="78" t="str">
        <f>IF(Dane!Z223="","",Dane!Z223)</f>
        <v/>
      </c>
      <c r="Y285" s="78" t="str">
        <f>IF(Dane!AA223="","",Dane!AA223)</f>
        <v/>
      </c>
      <c r="Z285" s="78" t="str">
        <f>IF(Dane!AB223="","",Dane!AB223)</f>
        <v/>
      </c>
      <c r="AA285" s="78" t="str">
        <f>IF(Dane!AC223="","",Dane!AC223)</f>
        <v/>
      </c>
      <c r="AB285" s="78" t="str">
        <f>IF(Dane!AD223="","",Dane!AD223)</f>
        <v/>
      </c>
      <c r="AC285" s="78" t="str">
        <f>IF(Dane!AE223="","",Dane!AE223)</f>
        <v/>
      </c>
      <c r="AD285" s="78" t="str">
        <f>IF(Dane!AF223="","",Dane!AF223)</f>
        <v/>
      </c>
      <c r="AE285" s="78" t="str">
        <f>IF(Dane!AG223="","",Dane!AG223)</f>
        <v/>
      </c>
      <c r="AF285" s="78" t="str">
        <f>IF(Dane!AH223="","",Dane!AH223)</f>
        <v/>
      </c>
      <c r="AG285" s="78" t="str">
        <f>IF(Dane!AI223="","",Dane!AI223)</f>
        <v/>
      </c>
      <c r="AH285" s="78" t="str">
        <f>IF(Dane!AJ223="","",Dane!AJ223)</f>
        <v/>
      </c>
    </row>
    <row r="286" spans="1:40" s="61" customFormat="1">
      <c r="A286" s="84" t="str">
        <f>IF(Dane!C224="","",Dane!C224)</f>
        <v/>
      </c>
      <c r="B286" s="175" t="str">
        <f>IF(Dane!D224="","",Dane!D224)</f>
        <v/>
      </c>
      <c r="C286" s="243" t="str">
        <f>IF(Dane!E224="","",Dane!E224)</f>
        <v/>
      </c>
      <c r="D286" s="246" t="str">
        <f>IF(Dane!F224="","",Dane!F224)</f>
        <v/>
      </c>
      <c r="E286" s="78" t="str">
        <f>IF(Dane!G224="","",Dane!G224)</f>
        <v/>
      </c>
      <c r="F286" s="78" t="str">
        <f>IF(Dane!H224="","",Dane!H224)</f>
        <v/>
      </c>
      <c r="G286" s="78" t="str">
        <f>IF(Dane!I224="","",Dane!I224)</f>
        <v/>
      </c>
      <c r="H286" s="78" t="str">
        <f>IF(Dane!J224="","",Dane!J224)</f>
        <v/>
      </c>
      <c r="I286" s="78" t="str">
        <f>IF(Dane!K224="","",Dane!K224)</f>
        <v/>
      </c>
      <c r="J286" s="78" t="str">
        <f>IF(Dane!L224="","",Dane!L224)</f>
        <v/>
      </c>
      <c r="K286" s="78" t="str">
        <f>IF(Dane!M224="","",Dane!M224)</f>
        <v/>
      </c>
      <c r="L286" s="78" t="str">
        <f>IF(Dane!N224="","",Dane!N224)</f>
        <v/>
      </c>
      <c r="M286" s="78" t="str">
        <f>IF(Dane!O224="","",Dane!O224)</f>
        <v/>
      </c>
      <c r="N286" s="78" t="str">
        <f>IF(Dane!P224="","",Dane!P224)</f>
        <v/>
      </c>
      <c r="O286" s="78" t="str">
        <f>IF(Dane!Q224="","",Dane!Q224)</f>
        <v/>
      </c>
      <c r="P286" s="78" t="str">
        <f>IF(Dane!R224="","",Dane!R224)</f>
        <v/>
      </c>
      <c r="Q286" s="78" t="str">
        <f>IF(Dane!S224="","",Dane!S224)</f>
        <v/>
      </c>
      <c r="R286" s="78" t="str">
        <f>IF(Dane!T224="","",Dane!T224)</f>
        <v/>
      </c>
      <c r="S286" s="78" t="str">
        <f>IF(Dane!U224="","",Dane!U224)</f>
        <v/>
      </c>
      <c r="T286" s="78" t="str">
        <f>IF(Dane!V224="","",Dane!V224)</f>
        <v/>
      </c>
      <c r="U286" s="78" t="str">
        <f>IF(Dane!W224="","",Dane!W224)</f>
        <v/>
      </c>
      <c r="V286" s="78" t="str">
        <f>IF(Dane!X224="","",Dane!X224)</f>
        <v/>
      </c>
      <c r="W286" s="78" t="str">
        <f>IF(Dane!Y224="","",Dane!Y224)</f>
        <v/>
      </c>
      <c r="X286" s="78" t="str">
        <f>IF(Dane!Z224="","",Dane!Z224)</f>
        <v/>
      </c>
      <c r="Y286" s="78" t="str">
        <f>IF(Dane!AA224="","",Dane!AA224)</f>
        <v/>
      </c>
      <c r="Z286" s="78" t="str">
        <f>IF(Dane!AB224="","",Dane!AB224)</f>
        <v/>
      </c>
      <c r="AA286" s="78" t="str">
        <f>IF(Dane!AC224="","",Dane!AC224)</f>
        <v/>
      </c>
      <c r="AB286" s="78" t="str">
        <f>IF(Dane!AD224="","",Dane!AD224)</f>
        <v/>
      </c>
      <c r="AC286" s="78" t="str">
        <f>IF(Dane!AE224="","",Dane!AE224)</f>
        <v/>
      </c>
      <c r="AD286" s="78" t="str">
        <f>IF(Dane!AF224="","",Dane!AF224)</f>
        <v/>
      </c>
      <c r="AE286" s="78" t="str">
        <f>IF(Dane!AG224="","",Dane!AG224)</f>
        <v/>
      </c>
      <c r="AF286" s="78" t="str">
        <f>IF(Dane!AH224="","",Dane!AH224)</f>
        <v/>
      </c>
      <c r="AG286" s="78" t="str">
        <f>IF(Dane!AI224="","",Dane!AI224)</f>
        <v/>
      </c>
      <c r="AH286" s="78" t="str">
        <f>IF(Dane!AJ224="","",Dane!AJ224)</f>
        <v/>
      </c>
    </row>
    <row r="287" spans="1:40" s="61" customFormat="1">
      <c r="A287" s="84" t="str">
        <f>IF(Dane!C225="","",Dane!C225)</f>
        <v/>
      </c>
      <c r="B287" s="175" t="str">
        <f>IF(Dane!D225="","",Dane!D225)</f>
        <v/>
      </c>
      <c r="C287" s="243" t="str">
        <f>IF(Dane!E225="","",Dane!E225)</f>
        <v/>
      </c>
      <c r="D287" s="246" t="str">
        <f>IF(Dane!F225="","",Dane!F225)</f>
        <v/>
      </c>
      <c r="E287" s="78" t="str">
        <f>IF(Dane!G225="","",Dane!G225)</f>
        <v/>
      </c>
      <c r="F287" s="78" t="str">
        <f>IF(Dane!H225="","",Dane!H225)</f>
        <v/>
      </c>
      <c r="G287" s="78" t="str">
        <f>IF(Dane!I225="","",Dane!I225)</f>
        <v/>
      </c>
      <c r="H287" s="78" t="str">
        <f>IF(Dane!J225="","",Dane!J225)</f>
        <v/>
      </c>
      <c r="I287" s="78" t="str">
        <f>IF(Dane!K225="","",Dane!K225)</f>
        <v/>
      </c>
      <c r="J287" s="78" t="str">
        <f>IF(Dane!L225="","",Dane!L225)</f>
        <v/>
      </c>
      <c r="K287" s="78" t="str">
        <f>IF(Dane!M225="","",Dane!M225)</f>
        <v/>
      </c>
      <c r="L287" s="78" t="str">
        <f>IF(Dane!N225="","",Dane!N225)</f>
        <v/>
      </c>
      <c r="M287" s="78" t="str">
        <f>IF(Dane!O225="","",Dane!O225)</f>
        <v/>
      </c>
      <c r="N287" s="78" t="str">
        <f>IF(Dane!P225="","",Dane!P225)</f>
        <v/>
      </c>
      <c r="O287" s="78" t="str">
        <f>IF(Dane!Q225="","",Dane!Q225)</f>
        <v/>
      </c>
      <c r="P287" s="78" t="str">
        <f>IF(Dane!R225="","",Dane!R225)</f>
        <v/>
      </c>
      <c r="Q287" s="78" t="str">
        <f>IF(Dane!S225="","",Dane!S225)</f>
        <v/>
      </c>
      <c r="R287" s="78" t="str">
        <f>IF(Dane!T225="","",Dane!T225)</f>
        <v/>
      </c>
      <c r="S287" s="78" t="str">
        <f>IF(Dane!U225="","",Dane!U225)</f>
        <v/>
      </c>
      <c r="T287" s="78" t="str">
        <f>IF(Dane!V225="","",Dane!V225)</f>
        <v/>
      </c>
      <c r="U287" s="78" t="str">
        <f>IF(Dane!W225="","",Dane!W225)</f>
        <v/>
      </c>
      <c r="V287" s="78" t="str">
        <f>IF(Dane!X225="","",Dane!X225)</f>
        <v/>
      </c>
      <c r="W287" s="78" t="str">
        <f>IF(Dane!Y225="","",Dane!Y225)</f>
        <v/>
      </c>
      <c r="X287" s="78" t="str">
        <f>IF(Dane!Z225="","",Dane!Z225)</f>
        <v/>
      </c>
      <c r="Y287" s="78" t="str">
        <f>IF(Dane!AA225="","",Dane!AA225)</f>
        <v/>
      </c>
      <c r="Z287" s="78" t="str">
        <f>IF(Dane!AB225="","",Dane!AB225)</f>
        <v/>
      </c>
      <c r="AA287" s="78" t="str">
        <f>IF(Dane!AC225="","",Dane!AC225)</f>
        <v/>
      </c>
      <c r="AB287" s="78" t="str">
        <f>IF(Dane!AD225="","",Dane!AD225)</f>
        <v/>
      </c>
      <c r="AC287" s="78" t="str">
        <f>IF(Dane!AE225="","",Dane!AE225)</f>
        <v/>
      </c>
      <c r="AD287" s="78" t="str">
        <f>IF(Dane!AF225="","",Dane!AF225)</f>
        <v/>
      </c>
      <c r="AE287" s="78" t="str">
        <f>IF(Dane!AG225="","",Dane!AG225)</f>
        <v/>
      </c>
      <c r="AF287" s="78" t="str">
        <f>IF(Dane!AH225="","",Dane!AH225)</f>
        <v/>
      </c>
      <c r="AG287" s="78" t="str">
        <f>IF(Dane!AI225="","",Dane!AI225)</f>
        <v/>
      </c>
      <c r="AH287" s="78" t="str">
        <f>IF(Dane!AJ225="","",Dane!AJ225)</f>
        <v/>
      </c>
    </row>
    <row r="288" spans="1:40" s="62" customFormat="1">
      <c r="A288" s="95" t="str">
        <f>IF(Dane!C226="","",Dane!C226)</f>
        <v/>
      </c>
      <c r="B288" s="179" t="str">
        <f>IF(Dane!D226="","",Dane!D226)</f>
        <v/>
      </c>
      <c r="C288" s="244" t="str">
        <f>IF(Dane!E226="","",Dane!E226)</f>
        <v/>
      </c>
      <c r="D288" s="247" t="str">
        <f>IF(Dane!F226="","",Dane!F226)</f>
        <v/>
      </c>
      <c r="E288" s="109" t="str">
        <f>IF(Dane!G226="","",Dane!G226)</f>
        <v/>
      </c>
      <c r="F288" s="109" t="str">
        <f>IF(Dane!H226="","",Dane!H226)</f>
        <v/>
      </c>
      <c r="G288" s="109" t="str">
        <f>IF(Dane!I226="","",Dane!I226)</f>
        <v/>
      </c>
      <c r="H288" s="109" t="str">
        <f>IF(Dane!J226="","",Dane!J226)</f>
        <v/>
      </c>
      <c r="I288" s="109" t="str">
        <f>IF(Dane!K226="","",Dane!K226)</f>
        <v/>
      </c>
      <c r="J288" s="109" t="str">
        <f>IF(Dane!L226="","",Dane!L226)</f>
        <v/>
      </c>
      <c r="K288" s="109" t="str">
        <f>IF(Dane!M226="","",Dane!M226)</f>
        <v/>
      </c>
      <c r="L288" s="109" t="str">
        <f>IF(Dane!N226="","",Dane!N226)</f>
        <v/>
      </c>
      <c r="M288" s="109" t="str">
        <f>IF(Dane!O226="","",Dane!O226)</f>
        <v/>
      </c>
      <c r="N288" s="109" t="str">
        <f>IF(Dane!P226="","",Dane!P226)</f>
        <v/>
      </c>
      <c r="O288" s="109" t="str">
        <f>IF(Dane!Q226="","",Dane!Q226)</f>
        <v/>
      </c>
      <c r="P288" s="109" t="str">
        <f>IF(Dane!R226="","",Dane!R226)</f>
        <v/>
      </c>
      <c r="Q288" s="109" t="str">
        <f>IF(Dane!S226="","",Dane!S226)</f>
        <v/>
      </c>
      <c r="R288" s="109" t="str">
        <f>IF(Dane!T226="","",Dane!T226)</f>
        <v/>
      </c>
      <c r="S288" s="109" t="str">
        <f>IF(Dane!U226="","",Dane!U226)</f>
        <v/>
      </c>
      <c r="T288" s="109" t="str">
        <f>IF(Dane!V226="","",Dane!V226)</f>
        <v/>
      </c>
      <c r="U288" s="109" t="str">
        <f>IF(Dane!W226="","",Dane!W226)</f>
        <v/>
      </c>
      <c r="V288" s="109" t="str">
        <f>IF(Dane!X226="","",Dane!X226)</f>
        <v/>
      </c>
      <c r="W288" s="109" t="str">
        <f>IF(Dane!Y226="","",Dane!Y226)</f>
        <v/>
      </c>
      <c r="X288" s="109" t="str">
        <f>IF(Dane!Z226="","",Dane!Z226)</f>
        <v/>
      </c>
      <c r="Y288" s="109" t="str">
        <f>IF(Dane!AA226="","",Dane!AA226)</f>
        <v/>
      </c>
      <c r="Z288" s="109" t="str">
        <f>IF(Dane!AB226="","",Dane!AB226)</f>
        <v/>
      </c>
      <c r="AA288" s="109" t="str">
        <f>IF(Dane!AC226="","",Dane!AC226)</f>
        <v/>
      </c>
      <c r="AB288" s="109" t="str">
        <f>IF(Dane!AD226="","",Dane!AD226)</f>
        <v/>
      </c>
      <c r="AC288" s="109" t="str">
        <f>IF(Dane!AE226="","",Dane!AE226)</f>
        <v/>
      </c>
      <c r="AD288" s="109" t="str">
        <f>IF(Dane!AF226="","",Dane!AF226)</f>
        <v/>
      </c>
      <c r="AE288" s="109" t="str">
        <f>IF(Dane!AG226="","",Dane!AG226)</f>
        <v/>
      </c>
      <c r="AF288" s="109" t="str">
        <f>IF(Dane!AH226="","",Dane!AH226)</f>
        <v/>
      </c>
      <c r="AG288" s="109" t="str">
        <f>IF(Dane!AI226="","",Dane!AI226)</f>
        <v/>
      </c>
      <c r="AH288" s="109" t="str">
        <f>IF(Dane!AJ226="","",Dane!AJ226)</f>
        <v/>
      </c>
      <c r="AI288" s="89"/>
      <c r="AJ288" s="88"/>
      <c r="AN288" s="67"/>
    </row>
    <row r="289" spans="1:40" s="62" customFormat="1">
      <c r="A289" s="84" t="s">
        <v>112</v>
      </c>
      <c r="B289" s="175" t="s">
        <v>236</v>
      </c>
      <c r="C289" s="243" t="s">
        <v>4</v>
      </c>
      <c r="D289" s="243" t="s">
        <v>8</v>
      </c>
      <c r="E289" s="142" t="str">
        <f>IF(Dane!G227="","",Dane!G227)</f>
        <v/>
      </c>
      <c r="F289" s="142" t="str">
        <f>IF(Dane!H227="","",Dane!H227)</f>
        <v/>
      </c>
      <c r="G289" s="142" t="str">
        <f>IF(Dane!I227="","",Dane!I227)</f>
        <v/>
      </c>
      <c r="H289" s="142" t="str">
        <f>IF(Dane!J227="","",Dane!J227)</f>
        <v/>
      </c>
      <c r="I289" s="142" t="str">
        <f>IF(Dane!K227="","",Dane!K227)</f>
        <v/>
      </c>
      <c r="J289" s="142" t="str">
        <f>IF(Dane!L227="","",Dane!L227)</f>
        <v/>
      </c>
      <c r="K289" s="142" t="str">
        <f>IF(Dane!M227="","",Dane!M227)</f>
        <v/>
      </c>
      <c r="L289" s="142" t="str">
        <f>IF(Dane!N227="","",Dane!N227)</f>
        <v/>
      </c>
      <c r="M289" s="142" t="str">
        <f>IF(Dane!O227="","",Dane!O227)</f>
        <v/>
      </c>
      <c r="N289" s="142" t="str">
        <f>IF(Dane!P227="","",Dane!P227)</f>
        <v/>
      </c>
      <c r="O289" s="142" t="str">
        <f>IF(Dane!Q227="","",Dane!Q227)</f>
        <v/>
      </c>
      <c r="P289" s="142" t="str">
        <f>IF(Dane!R227="","",Dane!R227)</f>
        <v/>
      </c>
      <c r="Q289" s="142" t="str">
        <f>IF(Dane!S227="","",Dane!S227)</f>
        <v/>
      </c>
      <c r="R289" s="142" t="str">
        <f>IF(Dane!T227="","",Dane!T227)</f>
        <v/>
      </c>
      <c r="S289" s="142" t="str">
        <f>IF(Dane!U227="","",Dane!U227)</f>
        <v/>
      </c>
      <c r="T289" s="142" t="str">
        <f>IF(Dane!V227="","",Dane!V227)</f>
        <v/>
      </c>
      <c r="U289" s="142" t="str">
        <f>IF(Dane!W227="","",Dane!W227)</f>
        <v/>
      </c>
      <c r="V289" s="142" t="str">
        <f>IF(Dane!X227="","",Dane!X227)</f>
        <v/>
      </c>
      <c r="W289" s="142" t="str">
        <f>IF(Dane!Y227="","",Dane!Y227)</f>
        <v/>
      </c>
      <c r="X289" s="142" t="str">
        <f>IF(Dane!Z227="","",Dane!Z227)</f>
        <v/>
      </c>
      <c r="Y289" s="142" t="str">
        <f>IF(Dane!AA227="","",Dane!AA227)</f>
        <v/>
      </c>
      <c r="Z289" s="142" t="str">
        <f>IF(Dane!AB227="","",Dane!AB227)</f>
        <v/>
      </c>
      <c r="AA289" s="142" t="str">
        <f>IF(Dane!AC227="","",Dane!AC227)</f>
        <v/>
      </c>
      <c r="AB289" s="142" t="str">
        <f>IF(Dane!AD227="","",Dane!AD227)</f>
        <v/>
      </c>
      <c r="AC289" s="142" t="str">
        <f>IF(Dane!AE227="","",Dane!AE227)</f>
        <v/>
      </c>
      <c r="AD289" s="142" t="str">
        <f>IF(Dane!AF227="","",Dane!AF227)</f>
        <v/>
      </c>
      <c r="AE289" s="142" t="str">
        <f>IF(Dane!AG227="","",Dane!AG227)</f>
        <v/>
      </c>
      <c r="AF289" s="142" t="str">
        <f>IF(Dane!AH227="","",Dane!AH227)</f>
        <v/>
      </c>
      <c r="AG289" s="142" t="str">
        <f>IF(Dane!AI227="","",Dane!AI227)</f>
        <v/>
      </c>
      <c r="AH289" s="142" t="str">
        <f>IF(Dane!AJ227="","",Dane!AJ227)</f>
        <v/>
      </c>
      <c r="AI289" s="89"/>
      <c r="AJ289" s="88"/>
      <c r="AN289" s="67"/>
    </row>
    <row r="290" spans="1:40" s="354" customFormat="1" ht="19.5" customHeight="1">
      <c r="A290" s="353"/>
      <c r="B290" s="354" t="s">
        <v>208</v>
      </c>
    </row>
    <row r="291" spans="1:40" s="8" customFormat="1" ht="11.25" customHeight="1">
      <c r="A291" s="833" t="s">
        <v>124</v>
      </c>
      <c r="B291" s="766" t="s">
        <v>231</v>
      </c>
      <c r="C291" s="797" t="s">
        <v>0</v>
      </c>
      <c r="D291" s="797" t="s">
        <v>60</v>
      </c>
      <c r="E291" s="335" t="str">
        <f t="shared" ref="E291:AH291" si="168">IF(G$83="","",G$83)</f>
        <v>Faza oper.</v>
      </c>
      <c r="F291" s="335" t="str">
        <f t="shared" si="168"/>
        <v>Faza oper.</v>
      </c>
      <c r="G291" s="335" t="str">
        <f t="shared" si="168"/>
        <v>Faza oper.</v>
      </c>
      <c r="H291" s="335" t="str">
        <f t="shared" si="168"/>
        <v>Faza oper.</v>
      </c>
      <c r="I291" s="335" t="str">
        <f t="shared" si="168"/>
        <v>Faza oper.</v>
      </c>
      <c r="J291" s="335" t="str">
        <f t="shared" si="168"/>
        <v>Faza oper.</v>
      </c>
      <c r="K291" s="335" t="str">
        <f t="shared" si="168"/>
        <v>Faza oper.</v>
      </c>
      <c r="L291" s="335" t="str">
        <f t="shared" si="168"/>
        <v>Faza oper.</v>
      </c>
      <c r="M291" s="335" t="str">
        <f t="shared" si="168"/>
        <v>Faza oper.</v>
      </c>
      <c r="N291" s="335" t="str">
        <f t="shared" si="168"/>
        <v>Faza oper.</v>
      </c>
      <c r="O291" s="335" t="str">
        <f t="shared" si="168"/>
        <v>Faza oper.</v>
      </c>
      <c r="P291" s="335" t="str">
        <f t="shared" si="168"/>
        <v>Faza oper.</v>
      </c>
      <c r="Q291" s="335" t="str">
        <f t="shared" si="168"/>
        <v>Faza oper.</v>
      </c>
      <c r="R291" s="335" t="str">
        <f t="shared" si="168"/>
        <v>Faza oper.</v>
      </c>
      <c r="S291" s="335" t="str">
        <f t="shared" si="168"/>
        <v>Faza oper.</v>
      </c>
      <c r="T291" s="335" t="str">
        <f t="shared" si="168"/>
        <v>Faza oper.</v>
      </c>
      <c r="U291" s="335" t="str">
        <f t="shared" si="168"/>
        <v>Faza oper.</v>
      </c>
      <c r="V291" s="335" t="str">
        <f t="shared" si="168"/>
        <v>Faza oper.</v>
      </c>
      <c r="W291" s="335" t="str">
        <f t="shared" si="168"/>
        <v>Faza oper.</v>
      </c>
      <c r="X291" s="335" t="str">
        <f t="shared" si="168"/>
        <v>Faza oper.</v>
      </c>
      <c r="Y291" s="335" t="str">
        <f t="shared" si="168"/>
        <v>Faza oper.</v>
      </c>
      <c r="Z291" s="335" t="str">
        <f t="shared" si="168"/>
        <v>Faza oper.</v>
      </c>
      <c r="AA291" s="335" t="str">
        <f t="shared" si="168"/>
        <v>Faza oper.</v>
      </c>
      <c r="AB291" s="335" t="str">
        <f t="shared" si="168"/>
        <v>Faza oper.</v>
      </c>
      <c r="AC291" s="335" t="str">
        <f t="shared" si="168"/>
        <v>Faza oper.</v>
      </c>
      <c r="AD291" s="335" t="str">
        <f t="shared" si="168"/>
        <v>Faza oper.</v>
      </c>
      <c r="AE291" s="335" t="str">
        <f t="shared" si="168"/>
        <v>Faza oper.</v>
      </c>
      <c r="AF291" s="335" t="str">
        <f t="shared" si="168"/>
        <v>Faza oper.</v>
      </c>
      <c r="AG291" s="335" t="str">
        <f t="shared" si="168"/>
        <v>Faza oper.</v>
      </c>
      <c r="AH291" s="335" t="str">
        <f t="shared" si="168"/>
        <v>Faza oper.</v>
      </c>
    </row>
    <row r="292" spans="1:40" s="8" customFormat="1" ht="11.25" customHeight="1">
      <c r="A292" s="845"/>
      <c r="B292" s="767"/>
      <c r="C292" s="799"/>
      <c r="D292" s="799"/>
      <c r="E292" s="12">
        <f t="shared" ref="E292:AH292" si="169">IF(G$84="","",G$84)</f>
        <v>2021</v>
      </c>
      <c r="F292" s="12">
        <f t="shared" si="169"/>
        <v>2022</v>
      </c>
      <c r="G292" s="12">
        <f t="shared" si="169"/>
        <v>2023</v>
      </c>
      <c r="H292" s="12">
        <f t="shared" si="169"/>
        <v>2024</v>
      </c>
      <c r="I292" s="12">
        <f t="shared" si="169"/>
        <v>2025</v>
      </c>
      <c r="J292" s="12">
        <f t="shared" si="169"/>
        <v>2026</v>
      </c>
      <c r="K292" s="12">
        <f t="shared" si="169"/>
        <v>2027</v>
      </c>
      <c r="L292" s="12">
        <f t="shared" si="169"/>
        <v>2028</v>
      </c>
      <c r="M292" s="12">
        <f t="shared" si="169"/>
        <v>2029</v>
      </c>
      <c r="N292" s="12">
        <f t="shared" si="169"/>
        <v>2030</v>
      </c>
      <c r="O292" s="12">
        <f t="shared" si="169"/>
        <v>2031</v>
      </c>
      <c r="P292" s="12">
        <f t="shared" si="169"/>
        <v>2032</v>
      </c>
      <c r="Q292" s="12">
        <f t="shared" si="169"/>
        <v>2033</v>
      </c>
      <c r="R292" s="12">
        <f t="shared" si="169"/>
        <v>2034</v>
      </c>
      <c r="S292" s="12">
        <f t="shared" si="169"/>
        <v>2035</v>
      </c>
      <c r="T292" s="12">
        <f t="shared" si="169"/>
        <v>2036</v>
      </c>
      <c r="U292" s="12">
        <f t="shared" si="169"/>
        <v>2037</v>
      </c>
      <c r="V292" s="12">
        <f t="shared" si="169"/>
        <v>2038</v>
      </c>
      <c r="W292" s="12">
        <f t="shared" si="169"/>
        <v>2039</v>
      </c>
      <c r="X292" s="12">
        <f t="shared" si="169"/>
        <v>2040</v>
      </c>
      <c r="Y292" s="12">
        <f t="shared" si="169"/>
        <v>2041</v>
      </c>
      <c r="Z292" s="12">
        <f t="shared" si="169"/>
        <v>2042</v>
      </c>
      <c r="AA292" s="12">
        <f t="shared" si="169"/>
        <v>2043</v>
      </c>
      <c r="AB292" s="12">
        <f t="shared" si="169"/>
        <v>2044</v>
      </c>
      <c r="AC292" s="12">
        <f t="shared" si="169"/>
        <v>2045</v>
      </c>
      <c r="AD292" s="12">
        <f t="shared" si="169"/>
        <v>2046</v>
      </c>
      <c r="AE292" s="12">
        <f t="shared" si="169"/>
        <v>2047</v>
      </c>
      <c r="AF292" s="12">
        <f t="shared" si="169"/>
        <v>2048</v>
      </c>
      <c r="AG292" s="12">
        <f t="shared" si="169"/>
        <v>2049</v>
      </c>
      <c r="AH292" s="12">
        <f t="shared" si="169"/>
        <v>2050</v>
      </c>
    </row>
    <row r="293" spans="1:40" s="62" customFormat="1">
      <c r="A293" s="90" t="str">
        <f>IF(Dane!C231="","",Dane!C231)</f>
        <v/>
      </c>
      <c r="B293" s="171" t="str">
        <f>IF(Dane!D231="","",Dane!D231)</f>
        <v/>
      </c>
      <c r="C293" s="242" t="str">
        <f>IF(Dane!E231="","",Dane!E231)</f>
        <v/>
      </c>
      <c r="D293" s="245" t="str">
        <f>IF(Dane!F231="","",Dane!F231)</f>
        <v/>
      </c>
      <c r="E293" s="74" t="str">
        <f>IF(Dane!G231="","",Dane!G231)</f>
        <v/>
      </c>
      <c r="F293" s="74" t="str">
        <f>IF(Dane!H231="","",Dane!H231)</f>
        <v/>
      </c>
      <c r="G293" s="74" t="str">
        <f>IF(Dane!I231="","",Dane!I231)</f>
        <v/>
      </c>
      <c r="H293" s="74" t="str">
        <f>IF(Dane!J231="","",Dane!J231)</f>
        <v/>
      </c>
      <c r="I293" s="74" t="str">
        <f>IF(Dane!K231="","",Dane!K231)</f>
        <v/>
      </c>
      <c r="J293" s="74" t="str">
        <f>IF(Dane!L231="","",Dane!L231)</f>
        <v/>
      </c>
      <c r="K293" s="74" t="str">
        <f>IF(Dane!M231="","",Dane!M231)</f>
        <v/>
      </c>
      <c r="L293" s="74" t="str">
        <f>IF(Dane!N231="","",Dane!N231)</f>
        <v/>
      </c>
      <c r="M293" s="74" t="str">
        <f>IF(Dane!O231="","",Dane!O231)</f>
        <v/>
      </c>
      <c r="N293" s="74" t="str">
        <f>IF(Dane!P231="","",Dane!P231)</f>
        <v/>
      </c>
      <c r="O293" s="74" t="str">
        <f>IF(Dane!Q231="","",Dane!Q231)</f>
        <v/>
      </c>
      <c r="P293" s="74" t="str">
        <f>IF(Dane!R231="","",Dane!R231)</f>
        <v/>
      </c>
      <c r="Q293" s="74" t="str">
        <f>IF(Dane!S231="","",Dane!S231)</f>
        <v/>
      </c>
      <c r="R293" s="74" t="str">
        <f>IF(Dane!T231="","",Dane!T231)</f>
        <v/>
      </c>
      <c r="S293" s="74" t="str">
        <f>IF(Dane!U231="","",Dane!U231)</f>
        <v/>
      </c>
      <c r="T293" s="74" t="str">
        <f>IF(Dane!V231="","",Dane!V231)</f>
        <v/>
      </c>
      <c r="U293" s="74" t="str">
        <f>IF(Dane!W231="","",Dane!W231)</f>
        <v/>
      </c>
      <c r="V293" s="74" t="str">
        <f>IF(Dane!X231="","",Dane!X231)</f>
        <v/>
      </c>
      <c r="W293" s="74" t="str">
        <f>IF(Dane!Y231="","",Dane!Y231)</f>
        <v/>
      </c>
      <c r="X293" s="74" t="str">
        <f>IF(Dane!Z231="","",Dane!Z231)</f>
        <v/>
      </c>
      <c r="Y293" s="74" t="str">
        <f>IF(Dane!AA231="","",Dane!AA231)</f>
        <v/>
      </c>
      <c r="Z293" s="74" t="str">
        <f>IF(Dane!AB231="","",Dane!AB231)</f>
        <v/>
      </c>
      <c r="AA293" s="74" t="str">
        <f>IF(Dane!AC231="","",Dane!AC231)</f>
        <v/>
      </c>
      <c r="AB293" s="74" t="str">
        <f>IF(Dane!AD231="","",Dane!AD231)</f>
        <v/>
      </c>
      <c r="AC293" s="74" t="str">
        <f>IF(Dane!AE231="","",Dane!AE231)</f>
        <v/>
      </c>
      <c r="AD293" s="74" t="str">
        <f>IF(Dane!AF231="","",Dane!AF231)</f>
        <v/>
      </c>
      <c r="AE293" s="74" t="str">
        <f>IF(Dane!AG231="","",Dane!AG231)</f>
        <v/>
      </c>
      <c r="AF293" s="74" t="str">
        <f>IF(Dane!AH231="","",Dane!AH231)</f>
        <v/>
      </c>
      <c r="AG293" s="74" t="str">
        <f>IF(Dane!AI231="","",Dane!AI231)</f>
        <v/>
      </c>
      <c r="AH293" s="74" t="str">
        <f>IF(Dane!AJ231="","",Dane!AJ231)</f>
        <v/>
      </c>
      <c r="AI293" s="89"/>
      <c r="AJ293" s="88"/>
      <c r="AN293" s="67"/>
    </row>
    <row r="294" spans="1:40" s="62" customFormat="1">
      <c r="A294" s="84" t="str">
        <f>IF(Dane!C232="","",Dane!C232)</f>
        <v/>
      </c>
      <c r="B294" s="175" t="str">
        <f>IF(Dane!D232="","",Dane!D232)</f>
        <v/>
      </c>
      <c r="C294" s="243" t="str">
        <f>IF(Dane!E232="","",Dane!E232)</f>
        <v/>
      </c>
      <c r="D294" s="246" t="str">
        <f>IF(Dane!F232="","",Dane!F232)</f>
        <v/>
      </c>
      <c r="E294" s="78" t="str">
        <f>IF(Dane!G232="","",Dane!G232)</f>
        <v/>
      </c>
      <c r="F294" s="78" t="str">
        <f>IF(Dane!H232="","",Dane!H232)</f>
        <v/>
      </c>
      <c r="G294" s="78" t="str">
        <f>IF(Dane!I232="","",Dane!I232)</f>
        <v/>
      </c>
      <c r="H294" s="78" t="str">
        <f>IF(Dane!J232="","",Dane!J232)</f>
        <v/>
      </c>
      <c r="I294" s="78" t="str">
        <f>IF(Dane!K232="","",Dane!K232)</f>
        <v/>
      </c>
      <c r="J294" s="78" t="str">
        <f>IF(Dane!L232="","",Dane!L232)</f>
        <v/>
      </c>
      <c r="K294" s="78" t="str">
        <f>IF(Dane!M232="","",Dane!M232)</f>
        <v/>
      </c>
      <c r="L294" s="78" t="str">
        <f>IF(Dane!N232="","",Dane!N232)</f>
        <v/>
      </c>
      <c r="M294" s="78" t="str">
        <f>IF(Dane!O232="","",Dane!O232)</f>
        <v/>
      </c>
      <c r="N294" s="78" t="str">
        <f>IF(Dane!P232="","",Dane!P232)</f>
        <v/>
      </c>
      <c r="O294" s="78" t="str">
        <f>IF(Dane!Q232="","",Dane!Q232)</f>
        <v/>
      </c>
      <c r="P294" s="78" t="str">
        <f>IF(Dane!R232="","",Dane!R232)</f>
        <v/>
      </c>
      <c r="Q294" s="78" t="str">
        <f>IF(Dane!S232="","",Dane!S232)</f>
        <v/>
      </c>
      <c r="R294" s="78" t="str">
        <f>IF(Dane!T232="","",Dane!T232)</f>
        <v/>
      </c>
      <c r="S294" s="78" t="str">
        <f>IF(Dane!U232="","",Dane!U232)</f>
        <v/>
      </c>
      <c r="T294" s="78" t="str">
        <f>IF(Dane!V232="","",Dane!V232)</f>
        <v/>
      </c>
      <c r="U294" s="78" t="str">
        <f>IF(Dane!W232="","",Dane!W232)</f>
        <v/>
      </c>
      <c r="V294" s="78" t="str">
        <f>IF(Dane!X232="","",Dane!X232)</f>
        <v/>
      </c>
      <c r="W294" s="78" t="str">
        <f>IF(Dane!Y232="","",Dane!Y232)</f>
        <v/>
      </c>
      <c r="X294" s="78" t="str">
        <f>IF(Dane!Z232="","",Dane!Z232)</f>
        <v/>
      </c>
      <c r="Y294" s="78" t="str">
        <f>IF(Dane!AA232="","",Dane!AA232)</f>
        <v/>
      </c>
      <c r="Z294" s="78" t="str">
        <f>IF(Dane!AB232="","",Dane!AB232)</f>
        <v/>
      </c>
      <c r="AA294" s="78" t="str">
        <f>IF(Dane!AC232="","",Dane!AC232)</f>
        <v/>
      </c>
      <c r="AB294" s="78" t="str">
        <f>IF(Dane!AD232="","",Dane!AD232)</f>
        <v/>
      </c>
      <c r="AC294" s="78" t="str">
        <f>IF(Dane!AE232="","",Dane!AE232)</f>
        <v/>
      </c>
      <c r="AD294" s="78" t="str">
        <f>IF(Dane!AF232="","",Dane!AF232)</f>
        <v/>
      </c>
      <c r="AE294" s="78" t="str">
        <f>IF(Dane!AG232="","",Dane!AG232)</f>
        <v/>
      </c>
      <c r="AF294" s="78" t="str">
        <f>IF(Dane!AH232="","",Dane!AH232)</f>
        <v/>
      </c>
      <c r="AG294" s="78" t="str">
        <f>IF(Dane!AI232="","",Dane!AI232)</f>
        <v/>
      </c>
      <c r="AH294" s="78" t="str">
        <f>IF(Dane!AJ232="","",Dane!AJ232)</f>
        <v/>
      </c>
      <c r="AI294" s="89"/>
      <c r="AJ294" s="88"/>
      <c r="AN294" s="67"/>
    </row>
    <row r="295" spans="1:40" s="62" customFormat="1">
      <c r="A295" s="84" t="str">
        <f>IF(Dane!C233="","",Dane!C233)</f>
        <v/>
      </c>
      <c r="B295" s="175" t="str">
        <f>IF(Dane!D233="","",Dane!D233)</f>
        <v/>
      </c>
      <c r="C295" s="243" t="str">
        <f>IF(Dane!E233="","",Dane!E233)</f>
        <v/>
      </c>
      <c r="D295" s="246" t="str">
        <f>IF(Dane!F233="","",Dane!F233)</f>
        <v/>
      </c>
      <c r="E295" s="78" t="str">
        <f>IF(Dane!G233="","",Dane!G233)</f>
        <v/>
      </c>
      <c r="F295" s="78" t="str">
        <f>IF(Dane!H233="","",Dane!H233)</f>
        <v/>
      </c>
      <c r="G295" s="78" t="str">
        <f>IF(Dane!I233="","",Dane!I233)</f>
        <v/>
      </c>
      <c r="H295" s="78" t="str">
        <f>IF(Dane!J233="","",Dane!J233)</f>
        <v/>
      </c>
      <c r="I295" s="78" t="str">
        <f>IF(Dane!K233="","",Dane!K233)</f>
        <v/>
      </c>
      <c r="J295" s="78" t="str">
        <f>IF(Dane!L233="","",Dane!L233)</f>
        <v/>
      </c>
      <c r="K295" s="78" t="str">
        <f>IF(Dane!M233="","",Dane!M233)</f>
        <v/>
      </c>
      <c r="L295" s="78" t="str">
        <f>IF(Dane!N233="","",Dane!N233)</f>
        <v/>
      </c>
      <c r="M295" s="78" t="str">
        <f>IF(Dane!O233="","",Dane!O233)</f>
        <v/>
      </c>
      <c r="N295" s="78" t="str">
        <f>IF(Dane!P233="","",Dane!P233)</f>
        <v/>
      </c>
      <c r="O295" s="78" t="str">
        <f>IF(Dane!Q233="","",Dane!Q233)</f>
        <v/>
      </c>
      <c r="P295" s="78" t="str">
        <f>IF(Dane!R233="","",Dane!R233)</f>
        <v/>
      </c>
      <c r="Q295" s="78" t="str">
        <f>IF(Dane!S233="","",Dane!S233)</f>
        <v/>
      </c>
      <c r="R295" s="78" t="str">
        <f>IF(Dane!T233="","",Dane!T233)</f>
        <v/>
      </c>
      <c r="S295" s="78" t="str">
        <f>IF(Dane!U233="","",Dane!U233)</f>
        <v/>
      </c>
      <c r="T295" s="78" t="str">
        <f>IF(Dane!V233="","",Dane!V233)</f>
        <v/>
      </c>
      <c r="U295" s="78" t="str">
        <f>IF(Dane!W233="","",Dane!W233)</f>
        <v/>
      </c>
      <c r="V295" s="78" t="str">
        <f>IF(Dane!X233="","",Dane!X233)</f>
        <v/>
      </c>
      <c r="W295" s="78" t="str">
        <f>IF(Dane!Y233="","",Dane!Y233)</f>
        <v/>
      </c>
      <c r="X295" s="78" t="str">
        <f>IF(Dane!Z233="","",Dane!Z233)</f>
        <v/>
      </c>
      <c r="Y295" s="78" t="str">
        <f>IF(Dane!AA233="","",Dane!AA233)</f>
        <v/>
      </c>
      <c r="Z295" s="78" t="str">
        <f>IF(Dane!AB233="","",Dane!AB233)</f>
        <v/>
      </c>
      <c r="AA295" s="78" t="str">
        <f>IF(Dane!AC233="","",Dane!AC233)</f>
        <v/>
      </c>
      <c r="AB295" s="78" t="str">
        <f>IF(Dane!AD233="","",Dane!AD233)</f>
        <v/>
      </c>
      <c r="AC295" s="78" t="str">
        <f>IF(Dane!AE233="","",Dane!AE233)</f>
        <v/>
      </c>
      <c r="AD295" s="78" t="str">
        <f>IF(Dane!AF233="","",Dane!AF233)</f>
        <v/>
      </c>
      <c r="AE295" s="78" t="str">
        <f>IF(Dane!AG233="","",Dane!AG233)</f>
        <v/>
      </c>
      <c r="AF295" s="78" t="str">
        <f>IF(Dane!AH233="","",Dane!AH233)</f>
        <v/>
      </c>
      <c r="AG295" s="78" t="str">
        <f>IF(Dane!AI233="","",Dane!AI233)</f>
        <v/>
      </c>
      <c r="AH295" s="78" t="str">
        <f>IF(Dane!AJ233="","",Dane!AJ233)</f>
        <v/>
      </c>
      <c r="AI295" s="89"/>
      <c r="AJ295" s="88"/>
      <c r="AN295" s="67"/>
    </row>
    <row r="296" spans="1:40" s="62" customFormat="1">
      <c r="A296" s="84" t="str">
        <f>IF(Dane!C234="","",Dane!C234)</f>
        <v/>
      </c>
      <c r="B296" s="175" t="str">
        <f>IF(Dane!D234="","",Dane!D234)</f>
        <v/>
      </c>
      <c r="C296" s="243" t="str">
        <f>IF(Dane!E234="","",Dane!E234)</f>
        <v/>
      </c>
      <c r="D296" s="246" t="str">
        <f>IF(Dane!F234="","",Dane!F234)</f>
        <v/>
      </c>
      <c r="E296" s="78" t="str">
        <f>IF(Dane!G234="","",Dane!G234)</f>
        <v/>
      </c>
      <c r="F296" s="78" t="str">
        <f>IF(Dane!H234="","",Dane!H234)</f>
        <v/>
      </c>
      <c r="G296" s="78" t="str">
        <f>IF(Dane!I234="","",Dane!I234)</f>
        <v/>
      </c>
      <c r="H296" s="78" t="str">
        <f>IF(Dane!J234="","",Dane!J234)</f>
        <v/>
      </c>
      <c r="I296" s="78" t="str">
        <f>IF(Dane!K234="","",Dane!K234)</f>
        <v/>
      </c>
      <c r="J296" s="78" t="str">
        <f>IF(Dane!L234="","",Dane!L234)</f>
        <v/>
      </c>
      <c r="K296" s="78" t="str">
        <f>IF(Dane!M234="","",Dane!M234)</f>
        <v/>
      </c>
      <c r="L296" s="78" t="str">
        <f>IF(Dane!N234="","",Dane!N234)</f>
        <v/>
      </c>
      <c r="M296" s="78" t="str">
        <f>IF(Dane!O234="","",Dane!O234)</f>
        <v/>
      </c>
      <c r="N296" s="78" t="str">
        <f>IF(Dane!P234="","",Dane!P234)</f>
        <v/>
      </c>
      <c r="O296" s="78" t="str">
        <f>IF(Dane!Q234="","",Dane!Q234)</f>
        <v/>
      </c>
      <c r="P296" s="78" t="str">
        <f>IF(Dane!R234="","",Dane!R234)</f>
        <v/>
      </c>
      <c r="Q296" s="78" t="str">
        <f>IF(Dane!S234="","",Dane!S234)</f>
        <v/>
      </c>
      <c r="R296" s="78" t="str">
        <f>IF(Dane!T234="","",Dane!T234)</f>
        <v/>
      </c>
      <c r="S296" s="78" t="str">
        <f>IF(Dane!U234="","",Dane!U234)</f>
        <v/>
      </c>
      <c r="T296" s="78" t="str">
        <f>IF(Dane!V234="","",Dane!V234)</f>
        <v/>
      </c>
      <c r="U296" s="78" t="str">
        <f>IF(Dane!W234="","",Dane!W234)</f>
        <v/>
      </c>
      <c r="V296" s="78" t="str">
        <f>IF(Dane!X234="","",Dane!X234)</f>
        <v/>
      </c>
      <c r="W296" s="78" t="str">
        <f>IF(Dane!Y234="","",Dane!Y234)</f>
        <v/>
      </c>
      <c r="X296" s="78" t="str">
        <f>IF(Dane!Z234="","",Dane!Z234)</f>
        <v/>
      </c>
      <c r="Y296" s="78" t="str">
        <f>IF(Dane!AA234="","",Dane!AA234)</f>
        <v/>
      </c>
      <c r="Z296" s="78" t="str">
        <f>IF(Dane!AB234="","",Dane!AB234)</f>
        <v/>
      </c>
      <c r="AA296" s="78" t="str">
        <f>IF(Dane!AC234="","",Dane!AC234)</f>
        <v/>
      </c>
      <c r="AB296" s="78" t="str">
        <f>IF(Dane!AD234="","",Dane!AD234)</f>
        <v/>
      </c>
      <c r="AC296" s="78" t="str">
        <f>IF(Dane!AE234="","",Dane!AE234)</f>
        <v/>
      </c>
      <c r="AD296" s="78" t="str">
        <f>IF(Dane!AF234="","",Dane!AF234)</f>
        <v/>
      </c>
      <c r="AE296" s="78" t="str">
        <f>IF(Dane!AG234="","",Dane!AG234)</f>
        <v/>
      </c>
      <c r="AF296" s="78" t="str">
        <f>IF(Dane!AH234="","",Dane!AH234)</f>
        <v/>
      </c>
      <c r="AG296" s="78" t="str">
        <f>IF(Dane!AI234="","",Dane!AI234)</f>
        <v/>
      </c>
      <c r="AH296" s="78" t="str">
        <f>IF(Dane!AJ234="","",Dane!AJ234)</f>
        <v/>
      </c>
      <c r="AI296" s="89"/>
      <c r="AJ296" s="88"/>
      <c r="AN296" s="67"/>
    </row>
    <row r="297" spans="1:40" s="62" customFormat="1">
      <c r="A297" s="84" t="str">
        <f>IF(Dane!C235="","",Dane!C235)</f>
        <v/>
      </c>
      <c r="B297" s="175" t="str">
        <f>IF(Dane!D235="","",Dane!D235)</f>
        <v/>
      </c>
      <c r="C297" s="243" t="str">
        <f>IF(Dane!E235="","",Dane!E235)</f>
        <v/>
      </c>
      <c r="D297" s="246" t="str">
        <f>IF(Dane!F235="","",Dane!F235)</f>
        <v/>
      </c>
      <c r="E297" s="78" t="str">
        <f>IF(Dane!G235="","",Dane!G235)</f>
        <v/>
      </c>
      <c r="F297" s="78" t="str">
        <f>IF(Dane!H235="","",Dane!H235)</f>
        <v/>
      </c>
      <c r="G297" s="78" t="str">
        <f>IF(Dane!I235="","",Dane!I235)</f>
        <v/>
      </c>
      <c r="H297" s="78" t="str">
        <f>IF(Dane!J235="","",Dane!J235)</f>
        <v/>
      </c>
      <c r="I297" s="78" t="str">
        <f>IF(Dane!K235="","",Dane!K235)</f>
        <v/>
      </c>
      <c r="J297" s="78" t="str">
        <f>IF(Dane!L235="","",Dane!L235)</f>
        <v/>
      </c>
      <c r="K297" s="78" t="str">
        <f>IF(Dane!M235="","",Dane!M235)</f>
        <v/>
      </c>
      <c r="L297" s="78" t="str">
        <f>IF(Dane!N235="","",Dane!N235)</f>
        <v/>
      </c>
      <c r="M297" s="78" t="str">
        <f>IF(Dane!O235="","",Dane!O235)</f>
        <v/>
      </c>
      <c r="N297" s="78" t="str">
        <f>IF(Dane!P235="","",Dane!P235)</f>
        <v/>
      </c>
      <c r="O297" s="78" t="str">
        <f>IF(Dane!Q235="","",Dane!Q235)</f>
        <v/>
      </c>
      <c r="P297" s="78" t="str">
        <f>IF(Dane!R235="","",Dane!R235)</f>
        <v/>
      </c>
      <c r="Q297" s="78" t="str">
        <f>IF(Dane!S235="","",Dane!S235)</f>
        <v/>
      </c>
      <c r="R297" s="78" t="str">
        <f>IF(Dane!T235="","",Dane!T235)</f>
        <v/>
      </c>
      <c r="S297" s="78" t="str">
        <f>IF(Dane!U235="","",Dane!U235)</f>
        <v/>
      </c>
      <c r="T297" s="78" t="str">
        <f>IF(Dane!V235="","",Dane!V235)</f>
        <v/>
      </c>
      <c r="U297" s="78" t="str">
        <f>IF(Dane!W235="","",Dane!W235)</f>
        <v/>
      </c>
      <c r="V297" s="78" t="str">
        <f>IF(Dane!X235="","",Dane!X235)</f>
        <v/>
      </c>
      <c r="W297" s="78" t="str">
        <f>IF(Dane!Y235="","",Dane!Y235)</f>
        <v/>
      </c>
      <c r="X297" s="78" t="str">
        <f>IF(Dane!Z235="","",Dane!Z235)</f>
        <v/>
      </c>
      <c r="Y297" s="78" t="str">
        <f>IF(Dane!AA235="","",Dane!AA235)</f>
        <v/>
      </c>
      <c r="Z297" s="78" t="str">
        <f>IF(Dane!AB235="","",Dane!AB235)</f>
        <v/>
      </c>
      <c r="AA297" s="78" t="str">
        <f>IF(Dane!AC235="","",Dane!AC235)</f>
        <v/>
      </c>
      <c r="AB297" s="78" t="str">
        <f>IF(Dane!AD235="","",Dane!AD235)</f>
        <v/>
      </c>
      <c r="AC297" s="78" t="str">
        <f>IF(Dane!AE235="","",Dane!AE235)</f>
        <v/>
      </c>
      <c r="AD297" s="78" t="str">
        <f>IF(Dane!AF235="","",Dane!AF235)</f>
        <v/>
      </c>
      <c r="AE297" s="78" t="str">
        <f>IF(Dane!AG235="","",Dane!AG235)</f>
        <v/>
      </c>
      <c r="AF297" s="78" t="str">
        <f>IF(Dane!AH235="","",Dane!AH235)</f>
        <v/>
      </c>
      <c r="AG297" s="78" t="str">
        <f>IF(Dane!AI235="","",Dane!AI235)</f>
        <v/>
      </c>
      <c r="AH297" s="78" t="str">
        <f>IF(Dane!AJ235="","",Dane!AJ235)</f>
        <v/>
      </c>
      <c r="AI297" s="89"/>
      <c r="AJ297" s="88"/>
      <c r="AN297" s="67"/>
    </row>
    <row r="298" spans="1:40" s="62" customFormat="1">
      <c r="A298" s="84" t="str">
        <f>IF(Dane!C236="","",Dane!C236)</f>
        <v/>
      </c>
      <c r="B298" s="175" t="str">
        <f>IF(Dane!D236="","",Dane!D236)</f>
        <v/>
      </c>
      <c r="C298" s="243" t="str">
        <f>IF(Dane!E236="","",Dane!E236)</f>
        <v/>
      </c>
      <c r="D298" s="246" t="str">
        <f>IF(Dane!F236="","",Dane!F236)</f>
        <v/>
      </c>
      <c r="E298" s="78" t="str">
        <f>IF(Dane!G236="","",Dane!G236)</f>
        <v/>
      </c>
      <c r="F298" s="78" t="str">
        <f>IF(Dane!H236="","",Dane!H236)</f>
        <v/>
      </c>
      <c r="G298" s="78" t="str">
        <f>IF(Dane!I236="","",Dane!I236)</f>
        <v/>
      </c>
      <c r="H298" s="78" t="str">
        <f>IF(Dane!J236="","",Dane!J236)</f>
        <v/>
      </c>
      <c r="I298" s="78" t="str">
        <f>IF(Dane!K236="","",Dane!K236)</f>
        <v/>
      </c>
      <c r="J298" s="78" t="str">
        <f>IF(Dane!L236="","",Dane!L236)</f>
        <v/>
      </c>
      <c r="K298" s="78" t="str">
        <f>IF(Dane!M236="","",Dane!M236)</f>
        <v/>
      </c>
      <c r="L298" s="78" t="str">
        <f>IF(Dane!N236="","",Dane!N236)</f>
        <v/>
      </c>
      <c r="M298" s="78" t="str">
        <f>IF(Dane!O236="","",Dane!O236)</f>
        <v/>
      </c>
      <c r="N298" s="78" t="str">
        <f>IF(Dane!P236="","",Dane!P236)</f>
        <v/>
      </c>
      <c r="O298" s="78" t="str">
        <f>IF(Dane!Q236="","",Dane!Q236)</f>
        <v/>
      </c>
      <c r="P298" s="78" t="str">
        <f>IF(Dane!R236="","",Dane!R236)</f>
        <v/>
      </c>
      <c r="Q298" s="78" t="str">
        <f>IF(Dane!S236="","",Dane!S236)</f>
        <v/>
      </c>
      <c r="R298" s="78" t="str">
        <f>IF(Dane!T236="","",Dane!T236)</f>
        <v/>
      </c>
      <c r="S298" s="78" t="str">
        <f>IF(Dane!U236="","",Dane!U236)</f>
        <v/>
      </c>
      <c r="T298" s="78" t="str">
        <f>IF(Dane!V236="","",Dane!V236)</f>
        <v/>
      </c>
      <c r="U298" s="78" t="str">
        <f>IF(Dane!W236="","",Dane!W236)</f>
        <v/>
      </c>
      <c r="V298" s="78" t="str">
        <f>IF(Dane!X236="","",Dane!X236)</f>
        <v/>
      </c>
      <c r="W298" s="78" t="str">
        <f>IF(Dane!Y236="","",Dane!Y236)</f>
        <v/>
      </c>
      <c r="X298" s="78" t="str">
        <f>IF(Dane!Z236="","",Dane!Z236)</f>
        <v/>
      </c>
      <c r="Y298" s="78" t="str">
        <f>IF(Dane!AA236="","",Dane!AA236)</f>
        <v/>
      </c>
      <c r="Z298" s="78" t="str">
        <f>IF(Dane!AB236="","",Dane!AB236)</f>
        <v/>
      </c>
      <c r="AA298" s="78" t="str">
        <f>IF(Dane!AC236="","",Dane!AC236)</f>
        <v/>
      </c>
      <c r="AB298" s="78" t="str">
        <f>IF(Dane!AD236="","",Dane!AD236)</f>
        <v/>
      </c>
      <c r="AC298" s="78" t="str">
        <f>IF(Dane!AE236="","",Dane!AE236)</f>
        <v/>
      </c>
      <c r="AD298" s="78" t="str">
        <f>IF(Dane!AF236="","",Dane!AF236)</f>
        <v/>
      </c>
      <c r="AE298" s="78" t="str">
        <f>IF(Dane!AG236="","",Dane!AG236)</f>
        <v/>
      </c>
      <c r="AF298" s="78" t="str">
        <f>IF(Dane!AH236="","",Dane!AH236)</f>
        <v/>
      </c>
      <c r="AG298" s="78" t="str">
        <f>IF(Dane!AI236="","",Dane!AI236)</f>
        <v/>
      </c>
      <c r="AH298" s="78" t="str">
        <f>IF(Dane!AJ236="","",Dane!AJ236)</f>
        <v/>
      </c>
      <c r="AI298" s="89"/>
      <c r="AJ298" s="88"/>
      <c r="AN298" s="67"/>
    </row>
    <row r="299" spans="1:40" s="61" customFormat="1">
      <c r="A299" s="84" t="str">
        <f>IF(Dane!C237="","",Dane!C237)</f>
        <v/>
      </c>
      <c r="B299" s="175" t="str">
        <f>IF(Dane!D237="","",Dane!D237)</f>
        <v/>
      </c>
      <c r="C299" s="243" t="str">
        <f>IF(Dane!E237="","",Dane!E237)</f>
        <v/>
      </c>
      <c r="D299" s="246" t="str">
        <f>IF(Dane!F237="","",Dane!F237)</f>
        <v/>
      </c>
      <c r="E299" s="78" t="str">
        <f>IF(Dane!G237="","",Dane!G237)</f>
        <v/>
      </c>
      <c r="F299" s="78" t="str">
        <f>IF(Dane!H237="","",Dane!H237)</f>
        <v/>
      </c>
      <c r="G299" s="78" t="str">
        <f>IF(Dane!I237="","",Dane!I237)</f>
        <v/>
      </c>
      <c r="H299" s="78" t="str">
        <f>IF(Dane!J237="","",Dane!J237)</f>
        <v/>
      </c>
      <c r="I299" s="78" t="str">
        <f>IF(Dane!K237="","",Dane!K237)</f>
        <v/>
      </c>
      <c r="J299" s="78" t="str">
        <f>IF(Dane!L237="","",Dane!L237)</f>
        <v/>
      </c>
      <c r="K299" s="78" t="str">
        <f>IF(Dane!M237="","",Dane!M237)</f>
        <v/>
      </c>
      <c r="L299" s="78" t="str">
        <f>IF(Dane!N237="","",Dane!N237)</f>
        <v/>
      </c>
      <c r="M299" s="78" t="str">
        <f>IF(Dane!O237="","",Dane!O237)</f>
        <v/>
      </c>
      <c r="N299" s="78" t="str">
        <f>IF(Dane!P237="","",Dane!P237)</f>
        <v/>
      </c>
      <c r="O299" s="78" t="str">
        <f>IF(Dane!Q237="","",Dane!Q237)</f>
        <v/>
      </c>
      <c r="P299" s="78" t="str">
        <f>IF(Dane!R237="","",Dane!R237)</f>
        <v/>
      </c>
      <c r="Q299" s="78" t="str">
        <f>IF(Dane!S237="","",Dane!S237)</f>
        <v/>
      </c>
      <c r="R299" s="78" t="str">
        <f>IF(Dane!T237="","",Dane!T237)</f>
        <v/>
      </c>
      <c r="S299" s="78" t="str">
        <f>IF(Dane!U237="","",Dane!U237)</f>
        <v/>
      </c>
      <c r="T299" s="78" t="str">
        <f>IF(Dane!V237="","",Dane!V237)</f>
        <v/>
      </c>
      <c r="U299" s="78" t="str">
        <f>IF(Dane!W237="","",Dane!W237)</f>
        <v/>
      </c>
      <c r="V299" s="78" t="str">
        <f>IF(Dane!X237="","",Dane!X237)</f>
        <v/>
      </c>
      <c r="W299" s="78" t="str">
        <f>IF(Dane!Y237="","",Dane!Y237)</f>
        <v/>
      </c>
      <c r="X299" s="78" t="str">
        <f>IF(Dane!Z237="","",Dane!Z237)</f>
        <v/>
      </c>
      <c r="Y299" s="78" t="str">
        <f>IF(Dane!AA237="","",Dane!AA237)</f>
        <v/>
      </c>
      <c r="Z299" s="78" t="str">
        <f>IF(Dane!AB237="","",Dane!AB237)</f>
        <v/>
      </c>
      <c r="AA299" s="78" t="str">
        <f>IF(Dane!AC237="","",Dane!AC237)</f>
        <v/>
      </c>
      <c r="AB299" s="78" t="str">
        <f>IF(Dane!AD237="","",Dane!AD237)</f>
        <v/>
      </c>
      <c r="AC299" s="78" t="str">
        <f>IF(Dane!AE237="","",Dane!AE237)</f>
        <v/>
      </c>
      <c r="AD299" s="78" t="str">
        <f>IF(Dane!AF237="","",Dane!AF237)</f>
        <v/>
      </c>
      <c r="AE299" s="78" t="str">
        <f>IF(Dane!AG237="","",Dane!AG237)</f>
        <v/>
      </c>
      <c r="AF299" s="78" t="str">
        <f>IF(Dane!AH237="","",Dane!AH237)</f>
        <v/>
      </c>
      <c r="AG299" s="78" t="str">
        <f>IF(Dane!AI237="","",Dane!AI237)</f>
        <v/>
      </c>
      <c r="AH299" s="78" t="str">
        <f>IF(Dane!AJ237="","",Dane!AJ237)</f>
        <v/>
      </c>
    </row>
    <row r="300" spans="1:40" s="61" customFormat="1">
      <c r="A300" s="84" t="str">
        <f>IF(Dane!C238="","",Dane!C238)</f>
        <v/>
      </c>
      <c r="B300" s="175" t="str">
        <f>IF(Dane!D238="","",Dane!D238)</f>
        <v/>
      </c>
      <c r="C300" s="243" t="str">
        <f>IF(Dane!E238="","",Dane!E238)</f>
        <v/>
      </c>
      <c r="D300" s="246" t="str">
        <f>IF(Dane!F238="","",Dane!F238)</f>
        <v/>
      </c>
      <c r="E300" s="78" t="str">
        <f>IF(Dane!G238="","",Dane!G238)</f>
        <v/>
      </c>
      <c r="F300" s="78" t="str">
        <f>IF(Dane!H238="","",Dane!H238)</f>
        <v/>
      </c>
      <c r="G300" s="78" t="str">
        <f>IF(Dane!I238="","",Dane!I238)</f>
        <v/>
      </c>
      <c r="H300" s="78" t="str">
        <f>IF(Dane!J238="","",Dane!J238)</f>
        <v/>
      </c>
      <c r="I300" s="78" t="str">
        <f>IF(Dane!K238="","",Dane!K238)</f>
        <v/>
      </c>
      <c r="J300" s="78" t="str">
        <f>IF(Dane!L238="","",Dane!L238)</f>
        <v/>
      </c>
      <c r="K300" s="78" t="str">
        <f>IF(Dane!M238="","",Dane!M238)</f>
        <v/>
      </c>
      <c r="L300" s="78" t="str">
        <f>IF(Dane!N238="","",Dane!N238)</f>
        <v/>
      </c>
      <c r="M300" s="78" t="str">
        <f>IF(Dane!O238="","",Dane!O238)</f>
        <v/>
      </c>
      <c r="N300" s="78" t="str">
        <f>IF(Dane!P238="","",Dane!P238)</f>
        <v/>
      </c>
      <c r="O300" s="78" t="str">
        <f>IF(Dane!Q238="","",Dane!Q238)</f>
        <v/>
      </c>
      <c r="P300" s="78" t="str">
        <f>IF(Dane!R238="","",Dane!R238)</f>
        <v/>
      </c>
      <c r="Q300" s="78" t="str">
        <f>IF(Dane!S238="","",Dane!S238)</f>
        <v/>
      </c>
      <c r="R300" s="78" t="str">
        <f>IF(Dane!T238="","",Dane!T238)</f>
        <v/>
      </c>
      <c r="S300" s="78" t="str">
        <f>IF(Dane!U238="","",Dane!U238)</f>
        <v/>
      </c>
      <c r="T300" s="78" t="str">
        <f>IF(Dane!V238="","",Dane!V238)</f>
        <v/>
      </c>
      <c r="U300" s="78" t="str">
        <f>IF(Dane!W238="","",Dane!W238)</f>
        <v/>
      </c>
      <c r="V300" s="78" t="str">
        <f>IF(Dane!X238="","",Dane!X238)</f>
        <v/>
      </c>
      <c r="W300" s="78" t="str">
        <f>IF(Dane!Y238="","",Dane!Y238)</f>
        <v/>
      </c>
      <c r="X300" s="78" t="str">
        <f>IF(Dane!Z238="","",Dane!Z238)</f>
        <v/>
      </c>
      <c r="Y300" s="78" t="str">
        <f>IF(Dane!AA238="","",Dane!AA238)</f>
        <v/>
      </c>
      <c r="Z300" s="78" t="str">
        <f>IF(Dane!AB238="","",Dane!AB238)</f>
        <v/>
      </c>
      <c r="AA300" s="78" t="str">
        <f>IF(Dane!AC238="","",Dane!AC238)</f>
        <v/>
      </c>
      <c r="AB300" s="78" t="str">
        <f>IF(Dane!AD238="","",Dane!AD238)</f>
        <v/>
      </c>
      <c r="AC300" s="78" t="str">
        <f>IF(Dane!AE238="","",Dane!AE238)</f>
        <v/>
      </c>
      <c r="AD300" s="78" t="str">
        <f>IF(Dane!AF238="","",Dane!AF238)</f>
        <v/>
      </c>
      <c r="AE300" s="78" t="str">
        <f>IF(Dane!AG238="","",Dane!AG238)</f>
        <v/>
      </c>
      <c r="AF300" s="78" t="str">
        <f>IF(Dane!AH238="","",Dane!AH238)</f>
        <v/>
      </c>
      <c r="AG300" s="78" t="str">
        <f>IF(Dane!AI238="","",Dane!AI238)</f>
        <v/>
      </c>
      <c r="AH300" s="78" t="str">
        <f>IF(Dane!AJ238="","",Dane!AJ238)</f>
        <v/>
      </c>
    </row>
    <row r="301" spans="1:40" s="61" customFormat="1">
      <c r="A301" s="84" t="str">
        <f>IF(Dane!C239="","",Dane!C239)</f>
        <v/>
      </c>
      <c r="B301" s="175" t="str">
        <f>IF(Dane!D239="","",Dane!D239)</f>
        <v/>
      </c>
      <c r="C301" s="243" t="str">
        <f>IF(Dane!E239="","",Dane!E239)</f>
        <v/>
      </c>
      <c r="D301" s="246" t="str">
        <f>IF(Dane!F239="","",Dane!F239)</f>
        <v/>
      </c>
      <c r="E301" s="78" t="str">
        <f>IF(Dane!G239="","",Dane!G239)</f>
        <v/>
      </c>
      <c r="F301" s="78" t="str">
        <f>IF(Dane!H239="","",Dane!H239)</f>
        <v/>
      </c>
      <c r="G301" s="78" t="str">
        <f>IF(Dane!I239="","",Dane!I239)</f>
        <v/>
      </c>
      <c r="H301" s="78" t="str">
        <f>IF(Dane!J239="","",Dane!J239)</f>
        <v/>
      </c>
      <c r="I301" s="78" t="str">
        <f>IF(Dane!K239="","",Dane!K239)</f>
        <v/>
      </c>
      <c r="J301" s="78" t="str">
        <f>IF(Dane!L239="","",Dane!L239)</f>
        <v/>
      </c>
      <c r="K301" s="78" t="str">
        <f>IF(Dane!M239="","",Dane!M239)</f>
        <v/>
      </c>
      <c r="L301" s="78" t="str">
        <f>IF(Dane!N239="","",Dane!N239)</f>
        <v/>
      </c>
      <c r="M301" s="78" t="str">
        <f>IF(Dane!O239="","",Dane!O239)</f>
        <v/>
      </c>
      <c r="N301" s="78" t="str">
        <f>IF(Dane!P239="","",Dane!P239)</f>
        <v/>
      </c>
      <c r="O301" s="78" t="str">
        <f>IF(Dane!Q239="","",Dane!Q239)</f>
        <v/>
      </c>
      <c r="P301" s="78" t="str">
        <f>IF(Dane!R239="","",Dane!R239)</f>
        <v/>
      </c>
      <c r="Q301" s="78" t="str">
        <f>IF(Dane!S239="","",Dane!S239)</f>
        <v/>
      </c>
      <c r="R301" s="78" t="str">
        <f>IF(Dane!T239="","",Dane!T239)</f>
        <v/>
      </c>
      <c r="S301" s="78" t="str">
        <f>IF(Dane!U239="","",Dane!U239)</f>
        <v/>
      </c>
      <c r="T301" s="78" t="str">
        <f>IF(Dane!V239="","",Dane!V239)</f>
        <v/>
      </c>
      <c r="U301" s="78" t="str">
        <f>IF(Dane!W239="","",Dane!W239)</f>
        <v/>
      </c>
      <c r="V301" s="78" t="str">
        <f>IF(Dane!X239="","",Dane!X239)</f>
        <v/>
      </c>
      <c r="W301" s="78" t="str">
        <f>IF(Dane!Y239="","",Dane!Y239)</f>
        <v/>
      </c>
      <c r="X301" s="78" t="str">
        <f>IF(Dane!Z239="","",Dane!Z239)</f>
        <v/>
      </c>
      <c r="Y301" s="78" t="str">
        <f>IF(Dane!AA239="","",Dane!AA239)</f>
        <v/>
      </c>
      <c r="Z301" s="78" t="str">
        <f>IF(Dane!AB239="","",Dane!AB239)</f>
        <v/>
      </c>
      <c r="AA301" s="78" t="str">
        <f>IF(Dane!AC239="","",Dane!AC239)</f>
        <v/>
      </c>
      <c r="AB301" s="78" t="str">
        <f>IF(Dane!AD239="","",Dane!AD239)</f>
        <v/>
      </c>
      <c r="AC301" s="78" t="str">
        <f>IF(Dane!AE239="","",Dane!AE239)</f>
        <v/>
      </c>
      <c r="AD301" s="78" t="str">
        <f>IF(Dane!AF239="","",Dane!AF239)</f>
        <v/>
      </c>
      <c r="AE301" s="78" t="str">
        <f>IF(Dane!AG239="","",Dane!AG239)</f>
        <v/>
      </c>
      <c r="AF301" s="78" t="str">
        <f>IF(Dane!AH239="","",Dane!AH239)</f>
        <v/>
      </c>
      <c r="AG301" s="78" t="str">
        <f>IF(Dane!AI239="","",Dane!AI239)</f>
        <v/>
      </c>
      <c r="AH301" s="78" t="str">
        <f>IF(Dane!AJ239="","",Dane!AJ239)</f>
        <v/>
      </c>
    </row>
    <row r="302" spans="1:40" s="62" customFormat="1">
      <c r="A302" s="95" t="str">
        <f>IF(Dane!C240="","",Dane!C240)</f>
        <v/>
      </c>
      <c r="B302" s="179" t="str">
        <f>IF(Dane!D240="","",Dane!D240)</f>
        <v/>
      </c>
      <c r="C302" s="244" t="str">
        <f>IF(Dane!E240="","",Dane!E240)</f>
        <v/>
      </c>
      <c r="D302" s="247" t="str">
        <f>IF(Dane!F240="","",Dane!F240)</f>
        <v/>
      </c>
      <c r="E302" s="109" t="str">
        <f>IF(Dane!G240="","",Dane!G240)</f>
        <v/>
      </c>
      <c r="F302" s="109" t="str">
        <f>IF(Dane!H240="","",Dane!H240)</f>
        <v/>
      </c>
      <c r="G302" s="109" t="str">
        <f>IF(Dane!I240="","",Dane!I240)</f>
        <v/>
      </c>
      <c r="H302" s="109" t="str">
        <f>IF(Dane!J240="","",Dane!J240)</f>
        <v/>
      </c>
      <c r="I302" s="109" t="str">
        <f>IF(Dane!K240="","",Dane!K240)</f>
        <v/>
      </c>
      <c r="J302" s="109" t="str">
        <f>IF(Dane!L240="","",Dane!L240)</f>
        <v/>
      </c>
      <c r="K302" s="109" t="str">
        <f>IF(Dane!M240="","",Dane!M240)</f>
        <v/>
      </c>
      <c r="L302" s="109" t="str">
        <f>IF(Dane!N240="","",Dane!N240)</f>
        <v/>
      </c>
      <c r="M302" s="109" t="str">
        <f>IF(Dane!O240="","",Dane!O240)</f>
        <v/>
      </c>
      <c r="N302" s="109" t="str">
        <f>IF(Dane!P240="","",Dane!P240)</f>
        <v/>
      </c>
      <c r="O302" s="109" t="str">
        <f>IF(Dane!Q240="","",Dane!Q240)</f>
        <v/>
      </c>
      <c r="P302" s="109" t="str">
        <f>IF(Dane!R240="","",Dane!R240)</f>
        <v/>
      </c>
      <c r="Q302" s="109" t="str">
        <f>IF(Dane!S240="","",Dane!S240)</f>
        <v/>
      </c>
      <c r="R302" s="109" t="str">
        <f>IF(Dane!T240="","",Dane!T240)</f>
        <v/>
      </c>
      <c r="S302" s="109" t="str">
        <f>IF(Dane!U240="","",Dane!U240)</f>
        <v/>
      </c>
      <c r="T302" s="109" t="str">
        <f>IF(Dane!V240="","",Dane!V240)</f>
        <v/>
      </c>
      <c r="U302" s="109" t="str">
        <f>IF(Dane!W240="","",Dane!W240)</f>
        <v/>
      </c>
      <c r="V302" s="109" t="str">
        <f>IF(Dane!X240="","",Dane!X240)</f>
        <v/>
      </c>
      <c r="W302" s="109" t="str">
        <f>IF(Dane!Y240="","",Dane!Y240)</f>
        <v/>
      </c>
      <c r="X302" s="109" t="str">
        <f>IF(Dane!Z240="","",Dane!Z240)</f>
        <v/>
      </c>
      <c r="Y302" s="109" t="str">
        <f>IF(Dane!AA240="","",Dane!AA240)</f>
        <v/>
      </c>
      <c r="Z302" s="109" t="str">
        <f>IF(Dane!AB240="","",Dane!AB240)</f>
        <v/>
      </c>
      <c r="AA302" s="109" t="str">
        <f>IF(Dane!AC240="","",Dane!AC240)</f>
        <v/>
      </c>
      <c r="AB302" s="109" t="str">
        <f>IF(Dane!AD240="","",Dane!AD240)</f>
        <v/>
      </c>
      <c r="AC302" s="109" t="str">
        <f>IF(Dane!AE240="","",Dane!AE240)</f>
        <v/>
      </c>
      <c r="AD302" s="109" t="str">
        <f>IF(Dane!AF240="","",Dane!AF240)</f>
        <v/>
      </c>
      <c r="AE302" s="109" t="str">
        <f>IF(Dane!AG240="","",Dane!AG240)</f>
        <v/>
      </c>
      <c r="AF302" s="109" t="str">
        <f>IF(Dane!AH240="","",Dane!AH240)</f>
        <v/>
      </c>
      <c r="AG302" s="109" t="str">
        <f>IF(Dane!AI240="","",Dane!AI240)</f>
        <v/>
      </c>
      <c r="AH302" s="109" t="str">
        <f>IF(Dane!AJ240="","",Dane!AJ240)</f>
        <v/>
      </c>
      <c r="AI302" s="89"/>
      <c r="AJ302" s="88"/>
      <c r="AN302" s="67"/>
    </row>
    <row r="303" spans="1:40" s="62" customFormat="1">
      <c r="A303" s="84" t="s">
        <v>108</v>
      </c>
      <c r="B303" s="175" t="s">
        <v>236</v>
      </c>
      <c r="C303" s="243" t="s">
        <v>4</v>
      </c>
      <c r="D303" s="243" t="s">
        <v>8</v>
      </c>
      <c r="E303" s="142" t="str">
        <f>IF(Dane!G241="","",Dane!G241)</f>
        <v/>
      </c>
      <c r="F303" s="142" t="str">
        <f>IF(Dane!H241="","",Dane!H241)</f>
        <v/>
      </c>
      <c r="G303" s="142" t="str">
        <f>IF(Dane!I241="","",Dane!I241)</f>
        <v/>
      </c>
      <c r="H303" s="142" t="str">
        <f>IF(Dane!J241="","",Dane!J241)</f>
        <v/>
      </c>
      <c r="I303" s="142" t="str">
        <f>IF(Dane!K241="","",Dane!K241)</f>
        <v/>
      </c>
      <c r="J303" s="142" t="str">
        <f>IF(Dane!L241="","",Dane!L241)</f>
        <v/>
      </c>
      <c r="K303" s="142" t="str">
        <f>IF(Dane!M241="","",Dane!M241)</f>
        <v/>
      </c>
      <c r="L303" s="142" t="str">
        <f>IF(Dane!N241="","",Dane!N241)</f>
        <v/>
      </c>
      <c r="M303" s="142" t="str">
        <f>IF(Dane!O241="","",Dane!O241)</f>
        <v/>
      </c>
      <c r="N303" s="142" t="str">
        <f>IF(Dane!P241="","",Dane!P241)</f>
        <v/>
      </c>
      <c r="O303" s="142" t="str">
        <f>IF(Dane!Q241="","",Dane!Q241)</f>
        <v/>
      </c>
      <c r="P303" s="142" t="str">
        <f>IF(Dane!R241="","",Dane!R241)</f>
        <v/>
      </c>
      <c r="Q303" s="142" t="str">
        <f>IF(Dane!S241="","",Dane!S241)</f>
        <v/>
      </c>
      <c r="R303" s="142" t="str">
        <f>IF(Dane!T241="","",Dane!T241)</f>
        <v/>
      </c>
      <c r="S303" s="142" t="str">
        <f>IF(Dane!U241="","",Dane!U241)</f>
        <v/>
      </c>
      <c r="T303" s="142" t="str">
        <f>IF(Dane!V241="","",Dane!V241)</f>
        <v/>
      </c>
      <c r="U303" s="142" t="str">
        <f>IF(Dane!W241="","",Dane!W241)</f>
        <v/>
      </c>
      <c r="V303" s="142" t="str">
        <f>IF(Dane!X241="","",Dane!X241)</f>
        <v/>
      </c>
      <c r="W303" s="142" t="str">
        <f>IF(Dane!Y241="","",Dane!Y241)</f>
        <v/>
      </c>
      <c r="X303" s="142" t="str">
        <f>IF(Dane!Z241="","",Dane!Z241)</f>
        <v/>
      </c>
      <c r="Y303" s="142" t="str">
        <f>IF(Dane!AA241="","",Dane!AA241)</f>
        <v/>
      </c>
      <c r="Z303" s="142" t="str">
        <f>IF(Dane!AB241="","",Dane!AB241)</f>
        <v/>
      </c>
      <c r="AA303" s="142" t="str">
        <f>IF(Dane!AC241="","",Dane!AC241)</f>
        <v/>
      </c>
      <c r="AB303" s="142" t="str">
        <f>IF(Dane!AD241="","",Dane!AD241)</f>
        <v/>
      </c>
      <c r="AC303" s="142" t="str">
        <f>IF(Dane!AE241="","",Dane!AE241)</f>
        <v/>
      </c>
      <c r="AD303" s="142" t="str">
        <f>IF(Dane!AF241="","",Dane!AF241)</f>
        <v/>
      </c>
      <c r="AE303" s="142" t="str">
        <f>IF(Dane!AG241="","",Dane!AG241)</f>
        <v/>
      </c>
      <c r="AF303" s="142" t="str">
        <f>IF(Dane!AH241="","",Dane!AH241)</f>
        <v/>
      </c>
      <c r="AG303" s="142" t="str">
        <f>IF(Dane!AI241="","",Dane!AI241)</f>
        <v/>
      </c>
      <c r="AH303" s="142" t="str">
        <f>IF(Dane!AJ241="","",Dane!AJ241)</f>
        <v/>
      </c>
      <c r="AI303" s="89"/>
      <c r="AJ303" s="88"/>
      <c r="AN303" s="67"/>
    </row>
    <row r="304" spans="1:40" s="354" customFormat="1" ht="19.5" customHeight="1">
      <c r="A304" s="353"/>
      <c r="B304" s="354" t="s">
        <v>209</v>
      </c>
    </row>
    <row r="305" spans="1:40" s="8" customFormat="1">
      <c r="A305" s="833" t="s">
        <v>22</v>
      </c>
      <c r="B305" s="766" t="s">
        <v>210</v>
      </c>
      <c r="C305" s="797" t="s">
        <v>0</v>
      </c>
      <c r="D305" s="335" t="str">
        <f t="shared" ref="D305:AG305" si="170">IF(G$83="","",G$83)</f>
        <v>Faza oper.</v>
      </c>
      <c r="E305" s="335" t="str">
        <f t="shared" si="170"/>
        <v>Faza oper.</v>
      </c>
      <c r="F305" s="335" t="str">
        <f t="shared" si="170"/>
        <v>Faza oper.</v>
      </c>
      <c r="G305" s="335" t="str">
        <f t="shared" si="170"/>
        <v>Faza oper.</v>
      </c>
      <c r="H305" s="335" t="str">
        <f t="shared" si="170"/>
        <v>Faza oper.</v>
      </c>
      <c r="I305" s="335" t="str">
        <f t="shared" si="170"/>
        <v>Faza oper.</v>
      </c>
      <c r="J305" s="335" t="str">
        <f t="shared" si="170"/>
        <v>Faza oper.</v>
      </c>
      <c r="K305" s="335" t="str">
        <f t="shared" si="170"/>
        <v>Faza oper.</v>
      </c>
      <c r="L305" s="335" t="str">
        <f t="shared" si="170"/>
        <v>Faza oper.</v>
      </c>
      <c r="M305" s="335" t="str">
        <f t="shared" si="170"/>
        <v>Faza oper.</v>
      </c>
      <c r="N305" s="335" t="str">
        <f t="shared" si="170"/>
        <v>Faza oper.</v>
      </c>
      <c r="O305" s="335" t="str">
        <f t="shared" si="170"/>
        <v>Faza oper.</v>
      </c>
      <c r="P305" s="335" t="str">
        <f t="shared" si="170"/>
        <v>Faza oper.</v>
      </c>
      <c r="Q305" s="335" t="str">
        <f t="shared" si="170"/>
        <v>Faza oper.</v>
      </c>
      <c r="R305" s="335" t="str">
        <f t="shared" si="170"/>
        <v>Faza oper.</v>
      </c>
      <c r="S305" s="335" t="str">
        <f t="shared" si="170"/>
        <v>Faza oper.</v>
      </c>
      <c r="T305" s="335" t="str">
        <f t="shared" si="170"/>
        <v>Faza oper.</v>
      </c>
      <c r="U305" s="335" t="str">
        <f t="shared" si="170"/>
        <v>Faza oper.</v>
      </c>
      <c r="V305" s="335" t="str">
        <f t="shared" si="170"/>
        <v>Faza oper.</v>
      </c>
      <c r="W305" s="335" t="str">
        <f t="shared" si="170"/>
        <v>Faza oper.</v>
      </c>
      <c r="X305" s="335" t="str">
        <f t="shared" si="170"/>
        <v>Faza oper.</v>
      </c>
      <c r="Y305" s="335" t="str">
        <f t="shared" si="170"/>
        <v>Faza oper.</v>
      </c>
      <c r="Z305" s="335" t="str">
        <f t="shared" si="170"/>
        <v>Faza oper.</v>
      </c>
      <c r="AA305" s="335" t="str">
        <f t="shared" si="170"/>
        <v>Faza oper.</v>
      </c>
      <c r="AB305" s="335" t="str">
        <f t="shared" si="170"/>
        <v>Faza oper.</v>
      </c>
      <c r="AC305" s="335" t="str">
        <f t="shared" si="170"/>
        <v>Faza oper.</v>
      </c>
      <c r="AD305" s="335" t="str">
        <f t="shared" si="170"/>
        <v>Faza oper.</v>
      </c>
      <c r="AE305" s="335" t="str">
        <f t="shared" si="170"/>
        <v>Faza oper.</v>
      </c>
      <c r="AF305" s="335" t="str">
        <f t="shared" si="170"/>
        <v>Faza oper.</v>
      </c>
      <c r="AG305" s="335" t="str">
        <f t="shared" si="170"/>
        <v>Faza oper.</v>
      </c>
    </row>
    <row r="306" spans="1:40" s="8" customFormat="1">
      <c r="A306" s="834"/>
      <c r="B306" s="767"/>
      <c r="C306" s="832"/>
      <c r="D306" s="12">
        <f t="shared" ref="D306:AG306" si="171">IF(G$84="","",G$84)</f>
        <v>2021</v>
      </c>
      <c r="E306" s="12">
        <f t="shared" si="171"/>
        <v>2022</v>
      </c>
      <c r="F306" s="12">
        <f t="shared" si="171"/>
        <v>2023</v>
      </c>
      <c r="G306" s="12">
        <f t="shared" si="171"/>
        <v>2024</v>
      </c>
      <c r="H306" s="12">
        <f t="shared" si="171"/>
        <v>2025</v>
      </c>
      <c r="I306" s="12">
        <f t="shared" si="171"/>
        <v>2026</v>
      </c>
      <c r="J306" s="12">
        <f t="shared" si="171"/>
        <v>2027</v>
      </c>
      <c r="K306" s="12">
        <f t="shared" si="171"/>
        <v>2028</v>
      </c>
      <c r="L306" s="12">
        <f t="shared" si="171"/>
        <v>2029</v>
      </c>
      <c r="M306" s="12">
        <f t="shared" si="171"/>
        <v>2030</v>
      </c>
      <c r="N306" s="12">
        <f t="shared" si="171"/>
        <v>2031</v>
      </c>
      <c r="O306" s="12">
        <f t="shared" si="171"/>
        <v>2032</v>
      </c>
      <c r="P306" s="12">
        <f t="shared" si="171"/>
        <v>2033</v>
      </c>
      <c r="Q306" s="12">
        <f t="shared" si="171"/>
        <v>2034</v>
      </c>
      <c r="R306" s="12">
        <f t="shared" si="171"/>
        <v>2035</v>
      </c>
      <c r="S306" s="12">
        <f t="shared" si="171"/>
        <v>2036</v>
      </c>
      <c r="T306" s="12">
        <f t="shared" si="171"/>
        <v>2037</v>
      </c>
      <c r="U306" s="12">
        <f t="shared" si="171"/>
        <v>2038</v>
      </c>
      <c r="V306" s="12">
        <f t="shared" si="171"/>
        <v>2039</v>
      </c>
      <c r="W306" s="12">
        <f t="shared" si="171"/>
        <v>2040</v>
      </c>
      <c r="X306" s="12">
        <f t="shared" si="171"/>
        <v>2041</v>
      </c>
      <c r="Y306" s="12">
        <f t="shared" si="171"/>
        <v>2042</v>
      </c>
      <c r="Z306" s="12">
        <f t="shared" si="171"/>
        <v>2043</v>
      </c>
      <c r="AA306" s="12">
        <f t="shared" si="171"/>
        <v>2044</v>
      </c>
      <c r="AB306" s="12">
        <f t="shared" si="171"/>
        <v>2045</v>
      </c>
      <c r="AC306" s="12">
        <f t="shared" si="171"/>
        <v>2046</v>
      </c>
      <c r="AD306" s="12">
        <f t="shared" si="171"/>
        <v>2047</v>
      </c>
      <c r="AE306" s="12">
        <f t="shared" si="171"/>
        <v>2048</v>
      </c>
      <c r="AF306" s="12">
        <f t="shared" si="171"/>
        <v>2049</v>
      </c>
      <c r="AG306" s="12">
        <f t="shared" si="171"/>
        <v>2050</v>
      </c>
    </row>
    <row r="307" spans="1:40" s="62" customFormat="1">
      <c r="A307" s="71">
        <v>1</v>
      </c>
      <c r="B307" s="72" t="s">
        <v>211</v>
      </c>
      <c r="C307" s="73" t="s">
        <v>1</v>
      </c>
      <c r="D307" s="74">
        <f>IF(G$83="","",SUMPRODUCT(D$265:D$274,E$293:E$302))</f>
        <v>0</v>
      </c>
      <c r="E307" s="74">
        <f t="shared" ref="E307:AG307" si="172">IF(H$83="","",SUMPRODUCT(E$265:E$274,F$293:F$302))</f>
        <v>0</v>
      </c>
      <c r="F307" s="74">
        <f t="shared" si="172"/>
        <v>0</v>
      </c>
      <c r="G307" s="74">
        <f t="shared" si="172"/>
        <v>0</v>
      </c>
      <c r="H307" s="74">
        <f>IF(K$83="","",SUMPRODUCT(H$265:H$274,I$293:I$302))</f>
        <v>0</v>
      </c>
      <c r="I307" s="74">
        <f t="shared" si="172"/>
        <v>0</v>
      </c>
      <c r="J307" s="74">
        <f t="shared" si="172"/>
        <v>0</v>
      </c>
      <c r="K307" s="74">
        <f t="shared" si="172"/>
        <v>0</v>
      </c>
      <c r="L307" s="74">
        <f t="shared" si="172"/>
        <v>0</v>
      </c>
      <c r="M307" s="74">
        <f t="shared" si="172"/>
        <v>0</v>
      </c>
      <c r="N307" s="74">
        <f t="shared" si="172"/>
        <v>0</v>
      </c>
      <c r="O307" s="74">
        <f t="shared" si="172"/>
        <v>0</v>
      </c>
      <c r="P307" s="74">
        <f t="shared" si="172"/>
        <v>0</v>
      </c>
      <c r="Q307" s="74">
        <f t="shared" si="172"/>
        <v>0</v>
      </c>
      <c r="R307" s="74">
        <f t="shared" si="172"/>
        <v>0</v>
      </c>
      <c r="S307" s="74">
        <f t="shared" si="172"/>
        <v>0</v>
      </c>
      <c r="T307" s="74">
        <f t="shared" si="172"/>
        <v>0</v>
      </c>
      <c r="U307" s="74">
        <f t="shared" si="172"/>
        <v>0</v>
      </c>
      <c r="V307" s="74">
        <f t="shared" si="172"/>
        <v>0</v>
      </c>
      <c r="W307" s="74">
        <f t="shared" si="172"/>
        <v>0</v>
      </c>
      <c r="X307" s="74">
        <f t="shared" si="172"/>
        <v>0</v>
      </c>
      <c r="Y307" s="74">
        <f t="shared" si="172"/>
        <v>0</v>
      </c>
      <c r="Z307" s="74">
        <f t="shared" si="172"/>
        <v>0</v>
      </c>
      <c r="AA307" s="74">
        <f t="shared" si="172"/>
        <v>0</v>
      </c>
      <c r="AB307" s="74">
        <f t="shared" si="172"/>
        <v>0</v>
      </c>
      <c r="AC307" s="74">
        <f t="shared" si="172"/>
        <v>0</v>
      </c>
      <c r="AD307" s="74">
        <f t="shared" si="172"/>
        <v>0</v>
      </c>
      <c r="AE307" s="74">
        <f t="shared" si="172"/>
        <v>0</v>
      </c>
      <c r="AF307" s="74">
        <f t="shared" si="172"/>
        <v>0</v>
      </c>
      <c r="AG307" s="74">
        <f t="shared" si="172"/>
        <v>0</v>
      </c>
    </row>
    <row r="308" spans="1:40" s="62" customFormat="1" ht="22.5">
      <c r="A308" s="75">
        <v>2</v>
      </c>
      <c r="B308" s="76" t="s">
        <v>212</v>
      </c>
      <c r="C308" s="77" t="s">
        <v>1</v>
      </c>
      <c r="D308" s="78">
        <f>IF(G$83="","",SUM(D$234))</f>
        <v>0</v>
      </c>
      <c r="E308" s="78">
        <f t="shared" ref="E308:AG308" si="173">IF(H$83="","",SUM(E$234))</f>
        <v>0</v>
      </c>
      <c r="F308" s="78">
        <f t="shared" si="173"/>
        <v>0</v>
      </c>
      <c r="G308" s="78">
        <f t="shared" si="173"/>
        <v>0</v>
      </c>
      <c r="H308" s="78">
        <f t="shared" si="173"/>
        <v>0</v>
      </c>
      <c r="I308" s="78">
        <f t="shared" si="173"/>
        <v>0</v>
      </c>
      <c r="J308" s="78">
        <f t="shared" si="173"/>
        <v>0</v>
      </c>
      <c r="K308" s="78">
        <f t="shared" si="173"/>
        <v>0</v>
      </c>
      <c r="L308" s="78">
        <f t="shared" si="173"/>
        <v>0</v>
      </c>
      <c r="M308" s="78">
        <f t="shared" si="173"/>
        <v>0</v>
      </c>
      <c r="N308" s="78">
        <f t="shared" si="173"/>
        <v>0</v>
      </c>
      <c r="O308" s="78">
        <f t="shared" si="173"/>
        <v>0</v>
      </c>
      <c r="P308" s="78">
        <f t="shared" si="173"/>
        <v>0</v>
      </c>
      <c r="Q308" s="78">
        <f t="shared" si="173"/>
        <v>0</v>
      </c>
      <c r="R308" s="78">
        <f t="shared" si="173"/>
        <v>0</v>
      </c>
      <c r="S308" s="78">
        <f t="shared" si="173"/>
        <v>0</v>
      </c>
      <c r="T308" s="78">
        <f t="shared" si="173"/>
        <v>0</v>
      </c>
      <c r="U308" s="78">
        <f t="shared" si="173"/>
        <v>0</v>
      </c>
      <c r="V308" s="78">
        <f t="shared" si="173"/>
        <v>0</v>
      </c>
      <c r="W308" s="78">
        <f t="shared" si="173"/>
        <v>0</v>
      </c>
      <c r="X308" s="78">
        <f t="shared" si="173"/>
        <v>0</v>
      </c>
      <c r="Y308" s="78">
        <f t="shared" si="173"/>
        <v>0</v>
      </c>
      <c r="Z308" s="78">
        <f t="shared" si="173"/>
        <v>0</v>
      </c>
      <c r="AA308" s="78">
        <f t="shared" si="173"/>
        <v>0</v>
      </c>
      <c r="AB308" s="78">
        <f t="shared" si="173"/>
        <v>0</v>
      </c>
      <c r="AC308" s="78">
        <f t="shared" si="173"/>
        <v>0</v>
      </c>
      <c r="AD308" s="78">
        <f t="shared" si="173"/>
        <v>0</v>
      </c>
      <c r="AE308" s="78">
        <f t="shared" si="173"/>
        <v>0</v>
      </c>
      <c r="AF308" s="78">
        <f t="shared" si="173"/>
        <v>0</v>
      </c>
      <c r="AG308" s="78">
        <f t="shared" si="173"/>
        <v>0</v>
      </c>
    </row>
    <row r="309" spans="1:40" s="62" customFormat="1">
      <c r="A309" s="248">
        <v>3</v>
      </c>
      <c r="B309" s="249" t="s">
        <v>213</v>
      </c>
      <c r="C309" s="250" t="s">
        <v>79</v>
      </c>
      <c r="D309" s="250" t="str">
        <f>IF(G$83="","",IF(D$307=0,"Nie dotyczy",IF(D$308/D$307&lt;=1,"Tak","Nie")))</f>
        <v>Nie dotyczy</v>
      </c>
      <c r="E309" s="250" t="str">
        <f t="shared" ref="E309:AG309" si="174">IF(H$83="","",IF(E$307=0,"Nie dotyczy",IF(E$308/E$307&lt;=1,"Tak","Nie")))</f>
        <v>Nie dotyczy</v>
      </c>
      <c r="F309" s="250" t="str">
        <f t="shared" si="174"/>
        <v>Nie dotyczy</v>
      </c>
      <c r="G309" s="250" t="str">
        <f t="shared" si="174"/>
        <v>Nie dotyczy</v>
      </c>
      <c r="H309" s="250" t="str">
        <f t="shared" si="174"/>
        <v>Nie dotyczy</v>
      </c>
      <c r="I309" s="250" t="str">
        <f t="shared" si="174"/>
        <v>Nie dotyczy</v>
      </c>
      <c r="J309" s="250" t="str">
        <f t="shared" si="174"/>
        <v>Nie dotyczy</v>
      </c>
      <c r="K309" s="250" t="str">
        <f t="shared" si="174"/>
        <v>Nie dotyczy</v>
      </c>
      <c r="L309" s="250" t="str">
        <f t="shared" si="174"/>
        <v>Nie dotyczy</v>
      </c>
      <c r="M309" s="250" t="str">
        <f t="shared" si="174"/>
        <v>Nie dotyczy</v>
      </c>
      <c r="N309" s="250" t="str">
        <f t="shared" si="174"/>
        <v>Nie dotyczy</v>
      </c>
      <c r="O309" s="250" t="str">
        <f t="shared" si="174"/>
        <v>Nie dotyczy</v>
      </c>
      <c r="P309" s="250" t="str">
        <f t="shared" si="174"/>
        <v>Nie dotyczy</v>
      </c>
      <c r="Q309" s="250" t="str">
        <f t="shared" si="174"/>
        <v>Nie dotyczy</v>
      </c>
      <c r="R309" s="250" t="str">
        <f t="shared" si="174"/>
        <v>Nie dotyczy</v>
      </c>
      <c r="S309" s="250" t="str">
        <f t="shared" si="174"/>
        <v>Nie dotyczy</v>
      </c>
      <c r="T309" s="250" t="str">
        <f t="shared" si="174"/>
        <v>Nie dotyczy</v>
      </c>
      <c r="U309" s="250" t="str">
        <f t="shared" si="174"/>
        <v>Nie dotyczy</v>
      </c>
      <c r="V309" s="250" t="str">
        <f t="shared" si="174"/>
        <v>Nie dotyczy</v>
      </c>
      <c r="W309" s="250" t="str">
        <f t="shared" si="174"/>
        <v>Nie dotyczy</v>
      </c>
      <c r="X309" s="250" t="str">
        <f t="shared" si="174"/>
        <v>Nie dotyczy</v>
      </c>
      <c r="Y309" s="250" t="str">
        <f t="shared" si="174"/>
        <v>Nie dotyczy</v>
      </c>
      <c r="Z309" s="250" t="str">
        <f t="shared" si="174"/>
        <v>Nie dotyczy</v>
      </c>
      <c r="AA309" s="250" t="str">
        <f t="shared" si="174"/>
        <v>Nie dotyczy</v>
      </c>
      <c r="AB309" s="250" t="str">
        <f t="shared" si="174"/>
        <v>Nie dotyczy</v>
      </c>
      <c r="AC309" s="250" t="str">
        <f t="shared" si="174"/>
        <v>Nie dotyczy</v>
      </c>
      <c r="AD309" s="250" t="str">
        <f t="shared" si="174"/>
        <v>Nie dotyczy</v>
      </c>
      <c r="AE309" s="250" t="str">
        <f t="shared" si="174"/>
        <v>Nie dotyczy</v>
      </c>
      <c r="AF309" s="250" t="str">
        <f t="shared" si="174"/>
        <v>Nie dotyczy</v>
      </c>
      <c r="AG309" s="250" t="str">
        <f t="shared" si="174"/>
        <v>Nie dotyczy</v>
      </c>
      <c r="AH309" s="88"/>
      <c r="AI309" s="89"/>
      <c r="AJ309" s="88"/>
      <c r="AN309" s="67"/>
    </row>
    <row r="310" spans="1:40" s="62" customFormat="1">
      <c r="A310" s="84">
        <v>4</v>
      </c>
      <c r="B310" s="175" t="s">
        <v>214</v>
      </c>
      <c r="C310" s="77" t="s">
        <v>1</v>
      </c>
      <c r="D310" s="79" t="str">
        <f>IF(G$83="","",IF(D$309="Nie",D$308-D$307,"Nie dotyczy"))</f>
        <v>Nie dotyczy</v>
      </c>
      <c r="E310" s="79" t="str">
        <f t="shared" ref="E310:AG310" si="175">IF(H$83="","",IF(E$309="Nie",E$308-E$307,"Nie dotyczy"))</f>
        <v>Nie dotyczy</v>
      </c>
      <c r="F310" s="79" t="str">
        <f t="shared" si="175"/>
        <v>Nie dotyczy</v>
      </c>
      <c r="G310" s="79" t="str">
        <f t="shared" si="175"/>
        <v>Nie dotyczy</v>
      </c>
      <c r="H310" s="79" t="str">
        <f t="shared" si="175"/>
        <v>Nie dotyczy</v>
      </c>
      <c r="I310" s="79" t="str">
        <f t="shared" si="175"/>
        <v>Nie dotyczy</v>
      </c>
      <c r="J310" s="79" t="str">
        <f t="shared" si="175"/>
        <v>Nie dotyczy</v>
      </c>
      <c r="K310" s="79" t="str">
        <f t="shared" si="175"/>
        <v>Nie dotyczy</v>
      </c>
      <c r="L310" s="79" t="str">
        <f t="shared" si="175"/>
        <v>Nie dotyczy</v>
      </c>
      <c r="M310" s="79" t="str">
        <f t="shared" si="175"/>
        <v>Nie dotyczy</v>
      </c>
      <c r="N310" s="79" t="str">
        <f t="shared" si="175"/>
        <v>Nie dotyczy</v>
      </c>
      <c r="O310" s="79" t="str">
        <f t="shared" si="175"/>
        <v>Nie dotyczy</v>
      </c>
      <c r="P310" s="79" t="str">
        <f t="shared" si="175"/>
        <v>Nie dotyczy</v>
      </c>
      <c r="Q310" s="79" t="str">
        <f t="shared" si="175"/>
        <v>Nie dotyczy</v>
      </c>
      <c r="R310" s="79" t="str">
        <f t="shared" si="175"/>
        <v>Nie dotyczy</v>
      </c>
      <c r="S310" s="79" t="str">
        <f t="shared" si="175"/>
        <v>Nie dotyczy</v>
      </c>
      <c r="T310" s="79" t="str">
        <f t="shared" si="175"/>
        <v>Nie dotyczy</v>
      </c>
      <c r="U310" s="79" t="str">
        <f t="shared" si="175"/>
        <v>Nie dotyczy</v>
      </c>
      <c r="V310" s="79" t="str">
        <f t="shared" si="175"/>
        <v>Nie dotyczy</v>
      </c>
      <c r="W310" s="79" t="str">
        <f t="shared" si="175"/>
        <v>Nie dotyczy</v>
      </c>
      <c r="X310" s="79" t="str">
        <f t="shared" si="175"/>
        <v>Nie dotyczy</v>
      </c>
      <c r="Y310" s="79" t="str">
        <f t="shared" si="175"/>
        <v>Nie dotyczy</v>
      </c>
      <c r="Z310" s="79" t="str">
        <f t="shared" si="175"/>
        <v>Nie dotyczy</v>
      </c>
      <c r="AA310" s="79" t="str">
        <f t="shared" si="175"/>
        <v>Nie dotyczy</v>
      </c>
      <c r="AB310" s="79" t="str">
        <f t="shared" si="175"/>
        <v>Nie dotyczy</v>
      </c>
      <c r="AC310" s="79" t="str">
        <f t="shared" si="175"/>
        <v>Nie dotyczy</v>
      </c>
      <c r="AD310" s="79" t="str">
        <f t="shared" si="175"/>
        <v>Nie dotyczy</v>
      </c>
      <c r="AE310" s="79" t="str">
        <f t="shared" si="175"/>
        <v>Nie dotyczy</v>
      </c>
      <c r="AF310" s="79" t="str">
        <f t="shared" si="175"/>
        <v>Nie dotyczy</v>
      </c>
      <c r="AG310" s="79" t="str">
        <f t="shared" si="175"/>
        <v>Nie dotyczy</v>
      </c>
      <c r="AH310" s="88"/>
      <c r="AI310" s="89"/>
      <c r="AJ310" s="88"/>
      <c r="AN310" s="67"/>
    </row>
    <row r="311" spans="1:40" s="62" customFormat="1">
      <c r="A311" s="84">
        <v>5</v>
      </c>
      <c r="B311" s="175" t="s">
        <v>215</v>
      </c>
      <c r="C311" s="77" t="s">
        <v>4</v>
      </c>
      <c r="D311" s="80" t="str">
        <f>IF(G$83="","",IF(D$310="Nie dotyczy","Nie dotyczy",D$310/D$307))</f>
        <v>Nie dotyczy</v>
      </c>
      <c r="E311" s="80" t="str">
        <f t="shared" ref="E311:AG311" si="176">IF(H$83="","",IF(E$310="Nie dotyczy","Nie dotyczy",E$310/E$307))</f>
        <v>Nie dotyczy</v>
      </c>
      <c r="F311" s="80" t="str">
        <f t="shared" si="176"/>
        <v>Nie dotyczy</v>
      </c>
      <c r="G311" s="80" t="str">
        <f t="shared" si="176"/>
        <v>Nie dotyczy</v>
      </c>
      <c r="H311" s="80" t="str">
        <f t="shared" si="176"/>
        <v>Nie dotyczy</v>
      </c>
      <c r="I311" s="80" t="str">
        <f t="shared" si="176"/>
        <v>Nie dotyczy</v>
      </c>
      <c r="J311" s="80" t="str">
        <f t="shared" si="176"/>
        <v>Nie dotyczy</v>
      </c>
      <c r="K311" s="80" t="str">
        <f t="shared" si="176"/>
        <v>Nie dotyczy</v>
      </c>
      <c r="L311" s="80" t="str">
        <f t="shared" si="176"/>
        <v>Nie dotyczy</v>
      </c>
      <c r="M311" s="80" t="str">
        <f t="shared" si="176"/>
        <v>Nie dotyczy</v>
      </c>
      <c r="N311" s="80" t="str">
        <f t="shared" si="176"/>
        <v>Nie dotyczy</v>
      </c>
      <c r="O311" s="80" t="str">
        <f t="shared" si="176"/>
        <v>Nie dotyczy</v>
      </c>
      <c r="P311" s="80" t="str">
        <f t="shared" si="176"/>
        <v>Nie dotyczy</v>
      </c>
      <c r="Q311" s="80" t="str">
        <f t="shared" si="176"/>
        <v>Nie dotyczy</v>
      </c>
      <c r="R311" s="80" t="str">
        <f t="shared" si="176"/>
        <v>Nie dotyczy</v>
      </c>
      <c r="S311" s="80" t="str">
        <f t="shared" si="176"/>
        <v>Nie dotyczy</v>
      </c>
      <c r="T311" s="80" t="str">
        <f t="shared" si="176"/>
        <v>Nie dotyczy</v>
      </c>
      <c r="U311" s="80" t="str">
        <f t="shared" si="176"/>
        <v>Nie dotyczy</v>
      </c>
      <c r="V311" s="80" t="str">
        <f t="shared" si="176"/>
        <v>Nie dotyczy</v>
      </c>
      <c r="W311" s="80" t="str">
        <f t="shared" si="176"/>
        <v>Nie dotyczy</v>
      </c>
      <c r="X311" s="80" t="str">
        <f t="shared" si="176"/>
        <v>Nie dotyczy</v>
      </c>
      <c r="Y311" s="80" t="str">
        <f t="shared" si="176"/>
        <v>Nie dotyczy</v>
      </c>
      <c r="Z311" s="80" t="str">
        <f t="shared" si="176"/>
        <v>Nie dotyczy</v>
      </c>
      <c r="AA311" s="80" t="str">
        <f t="shared" si="176"/>
        <v>Nie dotyczy</v>
      </c>
      <c r="AB311" s="80" t="str">
        <f t="shared" si="176"/>
        <v>Nie dotyczy</v>
      </c>
      <c r="AC311" s="80" t="str">
        <f t="shared" si="176"/>
        <v>Nie dotyczy</v>
      </c>
      <c r="AD311" s="80" t="str">
        <f t="shared" si="176"/>
        <v>Nie dotyczy</v>
      </c>
      <c r="AE311" s="80" t="str">
        <f t="shared" si="176"/>
        <v>Nie dotyczy</v>
      </c>
      <c r="AF311" s="80" t="str">
        <f t="shared" si="176"/>
        <v>Nie dotyczy</v>
      </c>
      <c r="AG311" s="80" t="str">
        <f t="shared" si="176"/>
        <v>Nie dotyczy</v>
      </c>
      <c r="AH311" s="88"/>
      <c r="AI311" s="89"/>
      <c r="AJ311" s="88"/>
      <c r="AN311" s="67"/>
    </row>
    <row r="312" spans="1:40" s="62" customFormat="1">
      <c r="A312" s="251">
        <v>6</v>
      </c>
      <c r="B312" s="252" t="s">
        <v>216</v>
      </c>
      <c r="C312" s="81" t="s">
        <v>4</v>
      </c>
      <c r="D312" s="82" t="str">
        <f>IF(G$83="","",IF(COUNTIF($D$309:$AG$309,"Nie")=0,"Nie dotyczy",IF(SUM($D$307:$AG$307)=0,"Nie dotyczy",SUMIF($D$305:$AG$305,"Faza oper.",$D$310:$AG$310)/SUMIF($D$305:$AG$305,"Faza oper.",$D$307:$AG$307))))</f>
        <v>Nie dotyczy</v>
      </c>
      <c r="E312" s="80"/>
      <c r="F312" s="80"/>
      <c r="G312" s="80"/>
      <c r="H312" s="80"/>
      <c r="I312" s="80"/>
      <c r="J312" s="80"/>
      <c r="K312" s="80"/>
      <c r="L312" s="80"/>
      <c r="M312" s="80"/>
      <c r="N312" s="80"/>
      <c r="O312" s="80"/>
      <c r="P312" s="80"/>
      <c r="Q312" s="80"/>
      <c r="R312" s="80"/>
      <c r="S312" s="80"/>
      <c r="T312" s="80"/>
      <c r="U312" s="80"/>
      <c r="V312" s="80"/>
      <c r="W312" s="80"/>
      <c r="X312" s="80"/>
      <c r="Y312" s="80"/>
      <c r="Z312" s="80"/>
      <c r="AA312" s="80"/>
      <c r="AB312" s="80"/>
      <c r="AC312" s="80"/>
      <c r="AD312" s="80"/>
      <c r="AE312" s="80"/>
      <c r="AF312" s="80"/>
      <c r="AG312" s="80"/>
      <c r="AH312" s="88"/>
      <c r="AI312" s="89"/>
      <c r="AJ312" s="88"/>
      <c r="AN312" s="67"/>
    </row>
    <row r="313" spans="1:40" s="61" customFormat="1">
      <c r="A313" s="355">
        <v>7</v>
      </c>
      <c r="B313" s="356" t="s">
        <v>650</v>
      </c>
      <c r="C313" s="357" t="s">
        <v>1</v>
      </c>
      <c r="D313" s="103" t="str">
        <f>IF(Dane!F245="","",Dane!F245)</f>
        <v/>
      </c>
      <c r="E313" s="103" t="str">
        <f>IF(Dane!G245="","",Dane!G245)</f>
        <v/>
      </c>
      <c r="F313" s="103" t="str">
        <f>IF(Dane!H245="","",Dane!H245)</f>
        <v/>
      </c>
      <c r="G313" s="103" t="str">
        <f>IF(Dane!I245="","",Dane!I245)</f>
        <v/>
      </c>
      <c r="H313" s="103" t="str">
        <f>IF(Dane!J245="","",Dane!J245)</f>
        <v/>
      </c>
      <c r="I313" s="103" t="str">
        <f>IF(Dane!K245="","",Dane!K245)</f>
        <v/>
      </c>
      <c r="J313" s="103" t="str">
        <f>IF(Dane!L245="","",Dane!L245)</f>
        <v/>
      </c>
      <c r="K313" s="103" t="str">
        <f>IF(Dane!M245="","",Dane!M245)</f>
        <v/>
      </c>
      <c r="L313" s="103" t="str">
        <f>IF(Dane!N245="","",Dane!N245)</f>
        <v/>
      </c>
      <c r="M313" s="103" t="str">
        <f>IF(Dane!O245="","",Dane!O245)</f>
        <v/>
      </c>
      <c r="N313" s="103" t="str">
        <f>IF(Dane!P245="","",Dane!P245)</f>
        <v/>
      </c>
      <c r="O313" s="103" t="str">
        <f>IF(Dane!Q245="","",Dane!Q245)</f>
        <v/>
      </c>
      <c r="P313" s="103" t="str">
        <f>IF(Dane!R245="","",Dane!R245)</f>
        <v/>
      </c>
      <c r="Q313" s="103" t="str">
        <f>IF(Dane!S245="","",Dane!S245)</f>
        <v/>
      </c>
      <c r="R313" s="103" t="str">
        <f>IF(Dane!T245="","",Dane!T245)</f>
        <v/>
      </c>
      <c r="S313" s="103" t="str">
        <f>IF(Dane!U245="","",Dane!U245)</f>
        <v/>
      </c>
      <c r="T313" s="103" t="str">
        <f>IF(Dane!V245="","",Dane!V245)</f>
        <v/>
      </c>
      <c r="U313" s="103" t="str">
        <f>IF(Dane!W245="","",Dane!W245)</f>
        <v/>
      </c>
      <c r="V313" s="103" t="str">
        <f>IF(Dane!X245="","",Dane!X245)</f>
        <v/>
      </c>
      <c r="W313" s="103" t="str">
        <f>IF(Dane!Y245="","",Dane!Y245)</f>
        <v/>
      </c>
      <c r="X313" s="103" t="str">
        <f>IF(Dane!Z245="","",Dane!Z245)</f>
        <v/>
      </c>
      <c r="Y313" s="103" t="str">
        <f>IF(Dane!AA245="","",Dane!AA245)</f>
        <v/>
      </c>
      <c r="Z313" s="103" t="str">
        <f>IF(Dane!AB245="","",Dane!AB245)</f>
        <v/>
      </c>
      <c r="AA313" s="103" t="str">
        <f>IF(Dane!AC245="","",Dane!AC245)</f>
        <v/>
      </c>
      <c r="AB313" s="103" t="str">
        <f>IF(Dane!AD245="","",Dane!AD245)</f>
        <v/>
      </c>
      <c r="AC313" s="103" t="str">
        <f>IF(Dane!AE245="","",Dane!AE245)</f>
        <v/>
      </c>
      <c r="AD313" s="103" t="str">
        <f>IF(Dane!AF245="","",Dane!AF245)</f>
        <v/>
      </c>
      <c r="AE313" s="103" t="str">
        <f>IF(Dane!AG245="","",Dane!AG245)</f>
        <v/>
      </c>
      <c r="AF313" s="103" t="str">
        <f>IF(Dane!AH245="","",Dane!AH245)</f>
        <v/>
      </c>
      <c r="AG313" s="103" t="str">
        <f>IF(Dane!AI245="","",Dane!AI245)</f>
        <v/>
      </c>
      <c r="AH313" s="134"/>
      <c r="AI313" s="135"/>
      <c r="AJ313" s="134"/>
      <c r="AN313" s="100"/>
    </row>
    <row r="314" spans="1:40" s="61" customFormat="1">
      <c r="A314" s="413">
        <v>8</v>
      </c>
      <c r="B314" s="414" t="s">
        <v>651</v>
      </c>
      <c r="C314" s="415" t="s">
        <v>1</v>
      </c>
      <c r="D314" s="105" t="str">
        <f>IF(Dane!F246="","",Dane!F246)</f>
        <v/>
      </c>
      <c r="E314" s="105" t="str">
        <f>IF(Dane!G246="","",Dane!G246)</f>
        <v/>
      </c>
      <c r="F314" s="105" t="str">
        <f>IF(Dane!H246="","",Dane!H246)</f>
        <v/>
      </c>
      <c r="G314" s="105" t="str">
        <f>IF(Dane!I246="","",Dane!I246)</f>
        <v/>
      </c>
      <c r="H314" s="105" t="str">
        <f>IF(Dane!J246="","",Dane!J246)</f>
        <v/>
      </c>
      <c r="I314" s="105" t="str">
        <f>IF(Dane!K246="","",Dane!K246)</f>
        <v/>
      </c>
      <c r="J314" s="105" t="str">
        <f>IF(Dane!L246="","",Dane!L246)</f>
        <v/>
      </c>
      <c r="K314" s="105" t="str">
        <f>IF(Dane!M246="","",Dane!M246)</f>
        <v/>
      </c>
      <c r="L314" s="105" t="str">
        <f>IF(Dane!N246="","",Dane!N246)</f>
        <v/>
      </c>
      <c r="M314" s="105" t="str">
        <f>IF(Dane!O246="","",Dane!O246)</f>
        <v/>
      </c>
      <c r="N314" s="105" t="str">
        <f>IF(Dane!P246="","",Dane!P246)</f>
        <v/>
      </c>
      <c r="O314" s="105" t="str">
        <f>IF(Dane!Q246="","",Dane!Q246)</f>
        <v/>
      </c>
      <c r="P314" s="105" t="str">
        <f>IF(Dane!R246="","",Dane!R246)</f>
        <v/>
      </c>
      <c r="Q314" s="105" t="str">
        <f>IF(Dane!S246="","",Dane!S246)</f>
        <v/>
      </c>
      <c r="R314" s="105" t="str">
        <f>IF(Dane!T246="","",Dane!T246)</f>
        <v/>
      </c>
      <c r="S314" s="105" t="str">
        <f>IF(Dane!U246="","",Dane!U246)</f>
        <v/>
      </c>
      <c r="T314" s="105" t="str">
        <f>IF(Dane!V246="","",Dane!V246)</f>
        <v/>
      </c>
      <c r="U314" s="105" t="str">
        <f>IF(Dane!W246="","",Dane!W246)</f>
        <v/>
      </c>
      <c r="V314" s="105" t="str">
        <f>IF(Dane!X246="","",Dane!X246)</f>
        <v/>
      </c>
      <c r="W314" s="105" t="str">
        <f>IF(Dane!Y246="","",Dane!Y246)</f>
        <v/>
      </c>
      <c r="X314" s="105" t="str">
        <f>IF(Dane!Z246="","",Dane!Z246)</f>
        <v/>
      </c>
      <c r="Y314" s="105" t="str">
        <f>IF(Dane!AA246="","",Dane!AA246)</f>
        <v/>
      </c>
      <c r="Z314" s="105" t="str">
        <f>IF(Dane!AB246="","",Dane!AB246)</f>
        <v/>
      </c>
      <c r="AA314" s="105" t="str">
        <f>IF(Dane!AC246="","",Dane!AC246)</f>
        <v/>
      </c>
      <c r="AB314" s="105" t="str">
        <f>IF(Dane!AD246="","",Dane!AD246)</f>
        <v/>
      </c>
      <c r="AC314" s="105" t="str">
        <f>IF(Dane!AE246="","",Dane!AE246)</f>
        <v/>
      </c>
      <c r="AD314" s="105" t="str">
        <f>IF(Dane!AF246="","",Dane!AF246)</f>
        <v/>
      </c>
      <c r="AE314" s="105" t="str">
        <f>IF(Dane!AG246="","",Dane!AG246)</f>
        <v/>
      </c>
      <c r="AF314" s="105" t="str">
        <f>IF(Dane!AH246="","",Dane!AH246)</f>
        <v/>
      </c>
      <c r="AG314" s="105" t="str">
        <f>IF(Dane!AI246="","",Dane!AI246)</f>
        <v/>
      </c>
      <c r="AH314" s="134"/>
      <c r="AI314" s="135"/>
      <c r="AJ314" s="134"/>
      <c r="AN314" s="100"/>
    </row>
    <row r="315" spans="1:40" s="354" customFormat="1" ht="19.5" customHeight="1">
      <c r="A315" s="353"/>
      <c r="B315" s="354" t="s">
        <v>220</v>
      </c>
    </row>
    <row r="316" spans="1:40" s="8" customFormat="1">
      <c r="A316" s="833" t="s">
        <v>124</v>
      </c>
      <c r="B316" s="766" t="s">
        <v>221</v>
      </c>
      <c r="C316" s="797" t="s">
        <v>0</v>
      </c>
      <c r="D316" s="335" t="str">
        <f t="shared" ref="D316:AG316" si="177">IF(G$83="","",G$83)</f>
        <v>Faza oper.</v>
      </c>
      <c r="E316" s="335" t="str">
        <f t="shared" si="177"/>
        <v>Faza oper.</v>
      </c>
      <c r="F316" s="335" t="str">
        <f t="shared" si="177"/>
        <v>Faza oper.</v>
      </c>
      <c r="G316" s="335" t="str">
        <f t="shared" si="177"/>
        <v>Faza oper.</v>
      </c>
      <c r="H316" s="335" t="str">
        <f t="shared" si="177"/>
        <v>Faza oper.</v>
      </c>
      <c r="I316" s="335" t="str">
        <f t="shared" si="177"/>
        <v>Faza oper.</v>
      </c>
      <c r="J316" s="335" t="str">
        <f t="shared" si="177"/>
        <v>Faza oper.</v>
      </c>
      <c r="K316" s="335" t="str">
        <f t="shared" si="177"/>
        <v>Faza oper.</v>
      </c>
      <c r="L316" s="335" t="str">
        <f t="shared" si="177"/>
        <v>Faza oper.</v>
      </c>
      <c r="M316" s="335" t="str">
        <f t="shared" si="177"/>
        <v>Faza oper.</v>
      </c>
      <c r="N316" s="335" t="str">
        <f t="shared" si="177"/>
        <v>Faza oper.</v>
      </c>
      <c r="O316" s="335" t="str">
        <f t="shared" si="177"/>
        <v>Faza oper.</v>
      </c>
      <c r="P316" s="335" t="str">
        <f t="shared" si="177"/>
        <v>Faza oper.</v>
      </c>
      <c r="Q316" s="335" t="str">
        <f t="shared" si="177"/>
        <v>Faza oper.</v>
      </c>
      <c r="R316" s="335" t="str">
        <f t="shared" si="177"/>
        <v>Faza oper.</v>
      </c>
      <c r="S316" s="335" t="str">
        <f t="shared" si="177"/>
        <v>Faza oper.</v>
      </c>
      <c r="T316" s="335" t="str">
        <f t="shared" si="177"/>
        <v>Faza oper.</v>
      </c>
      <c r="U316" s="335" t="str">
        <f t="shared" si="177"/>
        <v>Faza oper.</v>
      </c>
      <c r="V316" s="335" t="str">
        <f t="shared" si="177"/>
        <v>Faza oper.</v>
      </c>
      <c r="W316" s="335" t="str">
        <f t="shared" si="177"/>
        <v>Faza oper.</v>
      </c>
      <c r="X316" s="335" t="str">
        <f t="shared" si="177"/>
        <v>Faza oper.</v>
      </c>
      <c r="Y316" s="335" t="str">
        <f t="shared" si="177"/>
        <v>Faza oper.</v>
      </c>
      <c r="Z316" s="335" t="str">
        <f t="shared" si="177"/>
        <v>Faza oper.</v>
      </c>
      <c r="AA316" s="335" t="str">
        <f t="shared" si="177"/>
        <v>Faza oper.</v>
      </c>
      <c r="AB316" s="335" t="str">
        <f t="shared" si="177"/>
        <v>Faza oper.</v>
      </c>
      <c r="AC316" s="335" t="str">
        <f t="shared" si="177"/>
        <v>Faza oper.</v>
      </c>
      <c r="AD316" s="335" t="str">
        <f t="shared" si="177"/>
        <v>Faza oper.</v>
      </c>
      <c r="AE316" s="335" t="str">
        <f t="shared" si="177"/>
        <v>Faza oper.</v>
      </c>
      <c r="AF316" s="335" t="str">
        <f t="shared" si="177"/>
        <v>Faza oper.</v>
      </c>
      <c r="AG316" s="335" t="str">
        <f t="shared" si="177"/>
        <v>Faza oper.</v>
      </c>
    </row>
    <row r="317" spans="1:40" s="8" customFormat="1">
      <c r="A317" s="834"/>
      <c r="B317" s="767"/>
      <c r="C317" s="832"/>
      <c r="D317" s="12">
        <f t="shared" ref="D317:AG317" si="178">IF(G$84="","",G$84)</f>
        <v>2021</v>
      </c>
      <c r="E317" s="12">
        <f t="shared" si="178"/>
        <v>2022</v>
      </c>
      <c r="F317" s="12">
        <f t="shared" si="178"/>
        <v>2023</v>
      </c>
      <c r="G317" s="12">
        <f t="shared" si="178"/>
        <v>2024</v>
      </c>
      <c r="H317" s="12">
        <f t="shared" si="178"/>
        <v>2025</v>
      </c>
      <c r="I317" s="12">
        <f t="shared" si="178"/>
        <v>2026</v>
      </c>
      <c r="J317" s="12">
        <f t="shared" si="178"/>
        <v>2027</v>
      </c>
      <c r="K317" s="12">
        <f t="shared" si="178"/>
        <v>2028</v>
      </c>
      <c r="L317" s="12">
        <f t="shared" si="178"/>
        <v>2029</v>
      </c>
      <c r="M317" s="12">
        <f t="shared" si="178"/>
        <v>2030</v>
      </c>
      <c r="N317" s="12">
        <f t="shared" si="178"/>
        <v>2031</v>
      </c>
      <c r="O317" s="12">
        <f t="shared" si="178"/>
        <v>2032</v>
      </c>
      <c r="P317" s="12">
        <f t="shared" si="178"/>
        <v>2033</v>
      </c>
      <c r="Q317" s="12">
        <f t="shared" si="178"/>
        <v>2034</v>
      </c>
      <c r="R317" s="12">
        <f t="shared" si="178"/>
        <v>2035</v>
      </c>
      <c r="S317" s="12">
        <f t="shared" si="178"/>
        <v>2036</v>
      </c>
      <c r="T317" s="12">
        <f t="shared" si="178"/>
        <v>2037</v>
      </c>
      <c r="U317" s="12">
        <f t="shared" si="178"/>
        <v>2038</v>
      </c>
      <c r="V317" s="12">
        <f t="shared" si="178"/>
        <v>2039</v>
      </c>
      <c r="W317" s="12">
        <f t="shared" si="178"/>
        <v>2040</v>
      </c>
      <c r="X317" s="12">
        <f t="shared" si="178"/>
        <v>2041</v>
      </c>
      <c r="Y317" s="12">
        <f t="shared" si="178"/>
        <v>2042</v>
      </c>
      <c r="Z317" s="12">
        <f t="shared" si="178"/>
        <v>2043</v>
      </c>
      <c r="AA317" s="12">
        <f t="shared" si="178"/>
        <v>2044</v>
      </c>
      <c r="AB317" s="12">
        <f t="shared" si="178"/>
        <v>2045</v>
      </c>
      <c r="AC317" s="12">
        <f t="shared" si="178"/>
        <v>2046</v>
      </c>
      <c r="AD317" s="12">
        <f t="shared" si="178"/>
        <v>2047</v>
      </c>
      <c r="AE317" s="12">
        <f t="shared" si="178"/>
        <v>2048</v>
      </c>
      <c r="AF317" s="12">
        <f t="shared" si="178"/>
        <v>2049</v>
      </c>
      <c r="AG317" s="12">
        <f t="shared" si="178"/>
        <v>2050</v>
      </c>
    </row>
    <row r="318" spans="1:40" s="62" customFormat="1">
      <c r="A318" s="90">
        <v>1</v>
      </c>
      <c r="B318" s="171" t="s">
        <v>546</v>
      </c>
      <c r="C318" s="242" t="s">
        <v>1</v>
      </c>
      <c r="D318" s="339" t="str">
        <f>IF(G$83="","",IF(Dane!F250="","",Dane!F250))</f>
        <v/>
      </c>
      <c r="E318" s="339" t="str">
        <f>IF(H$83="","",IF(Dane!G250="","",Dane!G250))</f>
        <v/>
      </c>
      <c r="F318" s="339" t="str">
        <f>IF(I$83="","",IF(Dane!H250="","",Dane!H250))</f>
        <v/>
      </c>
      <c r="G318" s="339" t="str">
        <f>IF(J$83="","",IF(Dane!I250="","",Dane!I250))</f>
        <v/>
      </c>
      <c r="H318" s="339" t="str">
        <f>IF(K$83="","",IF(Dane!J250="","",Dane!J250))</f>
        <v/>
      </c>
      <c r="I318" s="339" t="str">
        <f>IF(L$83="","",IF(Dane!K250="","",Dane!K250))</f>
        <v/>
      </c>
      <c r="J318" s="339" t="str">
        <f>IF(M$83="","",IF(Dane!L250="","",Dane!L250))</f>
        <v/>
      </c>
      <c r="K318" s="339" t="str">
        <f>IF(N$83="","",IF(Dane!M250="","",Dane!M250))</f>
        <v/>
      </c>
      <c r="L318" s="339" t="str">
        <f>IF(O$83="","",IF(Dane!N250="","",Dane!N250))</f>
        <v/>
      </c>
      <c r="M318" s="339" t="str">
        <f>IF(P$83="","",IF(Dane!O250="","",Dane!O250))</f>
        <v/>
      </c>
      <c r="N318" s="339" t="str">
        <f>IF(Q$83="","",IF(Dane!P250="","",Dane!P250))</f>
        <v/>
      </c>
      <c r="O318" s="339" t="str">
        <f>IF(R$83="","",IF(Dane!Q250="","",Dane!Q250))</f>
        <v/>
      </c>
      <c r="P318" s="339" t="str">
        <f>IF(S$83="","",IF(Dane!R250="","",Dane!R250))</f>
        <v/>
      </c>
      <c r="Q318" s="339" t="str">
        <f>IF(T$83="","",IF(Dane!S250="","",Dane!S250))</f>
        <v/>
      </c>
      <c r="R318" s="339" t="str">
        <f>IF(U$83="","",IF(Dane!T250="","",Dane!T250))</f>
        <v/>
      </c>
      <c r="S318" s="339" t="str">
        <f>IF(V$83="","",IF(Dane!U250="","",Dane!U250))</f>
        <v/>
      </c>
      <c r="T318" s="339" t="str">
        <f>IF(W$83="","",IF(Dane!V250="","",Dane!V250))</f>
        <v/>
      </c>
      <c r="U318" s="339" t="str">
        <f>IF(X$83="","",IF(Dane!W250="","",Dane!W250))</f>
        <v/>
      </c>
      <c r="V318" s="339" t="str">
        <f>IF(Y$83="","",IF(Dane!X250="","",Dane!X250))</f>
        <v/>
      </c>
      <c r="W318" s="339" t="str">
        <f>IF(Z$83="","",IF(Dane!Y250="","",Dane!Y250))</f>
        <v/>
      </c>
      <c r="X318" s="339" t="str">
        <f>IF(AA$83="","",IF(Dane!Z250="","",Dane!Z250))</f>
        <v/>
      </c>
      <c r="Y318" s="339" t="str">
        <f>IF(AB$83="","",IF(Dane!AA250="","",Dane!AA250))</f>
        <v/>
      </c>
      <c r="Z318" s="339" t="str">
        <f>IF(AC$83="","",IF(Dane!AB250="","",Dane!AB250))</f>
        <v/>
      </c>
      <c r="AA318" s="339" t="str">
        <f>IF(AD$83="","",IF(Dane!AC250="","",Dane!AC250))</f>
        <v/>
      </c>
      <c r="AB318" s="339" t="str">
        <f>IF(AE$83="","",IF(Dane!AD250="","",Dane!AD250))</f>
        <v/>
      </c>
      <c r="AC318" s="339" t="str">
        <f>IF(AF$83="","",IF(Dane!AE250="","",Dane!AE250))</f>
        <v/>
      </c>
      <c r="AD318" s="339" t="str">
        <f>IF(AG$83="","",IF(Dane!AF250="","",Dane!AF250))</f>
        <v/>
      </c>
      <c r="AE318" s="339" t="str">
        <f>IF(AH$83="","",IF(Dane!AG250="","",Dane!AG250))</f>
        <v/>
      </c>
      <c r="AF318" s="339" t="str">
        <f>IF(AI$83="","",IF(Dane!AH250="","",Dane!AH250))</f>
        <v/>
      </c>
      <c r="AG318" s="339" t="str">
        <f>IF(AJ$83="","",IF(Dane!AI250="","",Dane!AI250))</f>
        <v/>
      </c>
      <c r="AH318" s="88"/>
      <c r="AI318" s="89"/>
      <c r="AJ318" s="88"/>
      <c r="AN318" s="67"/>
    </row>
    <row r="319" spans="1:40" s="62" customFormat="1">
      <c r="A319" s="84">
        <v>2</v>
      </c>
      <c r="B319" s="175" t="s">
        <v>547</v>
      </c>
      <c r="C319" s="243" t="s">
        <v>1</v>
      </c>
      <c r="D319" s="79" t="str">
        <f>IF(G$83="","",IF(Dane!F251="","",Dane!F251))</f>
        <v/>
      </c>
      <c r="E319" s="79" t="str">
        <f>IF(H$83="","",IF(Dane!G251="","",Dane!G251))</f>
        <v/>
      </c>
      <c r="F319" s="79" t="str">
        <f>IF(I$83="","",IF(Dane!H251="","",Dane!H251))</f>
        <v/>
      </c>
      <c r="G319" s="79" t="str">
        <f>IF(J$83="","",IF(Dane!I251="","",Dane!I251))</f>
        <v/>
      </c>
      <c r="H319" s="79" t="str">
        <f>IF(K$83="","",IF(Dane!J251="","",Dane!J251))</f>
        <v/>
      </c>
      <c r="I319" s="79" t="str">
        <f>IF(L$83="","",IF(Dane!K251="","",Dane!K251))</f>
        <v/>
      </c>
      <c r="J319" s="79" t="str">
        <f>IF(M$83="","",IF(Dane!L251="","",Dane!L251))</f>
        <v/>
      </c>
      <c r="K319" s="79" t="str">
        <f>IF(N$83="","",IF(Dane!M251="","",Dane!M251))</f>
        <v/>
      </c>
      <c r="L319" s="79" t="str">
        <f>IF(O$83="","",IF(Dane!N251="","",Dane!N251))</f>
        <v/>
      </c>
      <c r="M319" s="79" t="str">
        <f>IF(P$83="","",IF(Dane!O251="","",Dane!O251))</f>
        <v/>
      </c>
      <c r="N319" s="79" t="str">
        <f>IF(Q$83="","",IF(Dane!P251="","",Dane!P251))</f>
        <v/>
      </c>
      <c r="O319" s="79" t="str">
        <f>IF(R$83="","",IF(Dane!Q251="","",Dane!Q251))</f>
        <v/>
      </c>
      <c r="P319" s="79" t="str">
        <f>IF(S$83="","",IF(Dane!R251="","",Dane!R251))</f>
        <v/>
      </c>
      <c r="Q319" s="79" t="str">
        <f>IF(T$83="","",IF(Dane!S251="","",Dane!S251))</f>
        <v/>
      </c>
      <c r="R319" s="79" t="str">
        <f>IF(U$83="","",IF(Dane!T251="","",Dane!T251))</f>
        <v/>
      </c>
      <c r="S319" s="79" t="str">
        <f>IF(V$83="","",IF(Dane!U251="","",Dane!U251))</f>
        <v/>
      </c>
      <c r="T319" s="79" t="str">
        <f>IF(W$83="","",IF(Dane!V251="","",Dane!V251))</f>
        <v/>
      </c>
      <c r="U319" s="79" t="str">
        <f>IF(X$83="","",IF(Dane!W251="","",Dane!W251))</f>
        <v/>
      </c>
      <c r="V319" s="79" t="str">
        <f>IF(Y$83="","",IF(Dane!X251="","",Dane!X251))</f>
        <v/>
      </c>
      <c r="W319" s="79" t="str">
        <f>IF(Z$83="","",IF(Dane!Y251="","",Dane!Y251))</f>
        <v/>
      </c>
      <c r="X319" s="79" t="str">
        <f>IF(AA$83="","",IF(Dane!Z251="","",Dane!Z251))</f>
        <v/>
      </c>
      <c r="Y319" s="79" t="str">
        <f>IF(AB$83="","",IF(Dane!AA251="","",Dane!AA251))</f>
        <v/>
      </c>
      <c r="Z319" s="79" t="str">
        <f>IF(AC$83="","",IF(Dane!AB251="","",Dane!AB251))</f>
        <v/>
      </c>
      <c r="AA319" s="79" t="str">
        <f>IF(AD$83="","",IF(Dane!AC251="","",Dane!AC251))</f>
        <v/>
      </c>
      <c r="AB319" s="79" t="str">
        <f>IF(AE$83="","",IF(Dane!AD251="","",Dane!AD251))</f>
        <v/>
      </c>
      <c r="AC319" s="79" t="str">
        <f>IF(AF$83="","",IF(Dane!AE251="","",Dane!AE251))</f>
        <v/>
      </c>
      <c r="AD319" s="79" t="str">
        <f>IF(AG$83="","",IF(Dane!AF251="","",Dane!AF251))</f>
        <v/>
      </c>
      <c r="AE319" s="79" t="str">
        <f>IF(AH$83="","",IF(Dane!AG251="","",Dane!AG251))</f>
        <v/>
      </c>
      <c r="AF319" s="79" t="str">
        <f>IF(AI$83="","",IF(Dane!AH251="","",Dane!AH251))</f>
        <v/>
      </c>
      <c r="AG319" s="79" t="str">
        <f>IF(AJ$83="","",IF(Dane!AI251="","",Dane!AI251))</f>
        <v/>
      </c>
      <c r="AH319" s="88"/>
      <c r="AI319" s="89"/>
      <c r="AJ319" s="88"/>
      <c r="AN319" s="67"/>
    </row>
    <row r="320" spans="1:40" s="62" customFormat="1">
      <c r="A320" s="84">
        <v>3</v>
      </c>
      <c r="B320" s="175" t="s">
        <v>548</v>
      </c>
      <c r="C320" s="243" t="s">
        <v>1</v>
      </c>
      <c r="D320" s="79" t="str">
        <f>IF(G$83="","",IF(Dane!F252="","",Dane!F252))</f>
        <v/>
      </c>
      <c r="E320" s="79" t="str">
        <f>IF(H$83="","",IF(Dane!G252="","",Dane!G252))</f>
        <v/>
      </c>
      <c r="F320" s="79" t="str">
        <f>IF(I$83="","",IF(Dane!H252="","",Dane!H252))</f>
        <v/>
      </c>
      <c r="G320" s="79" t="str">
        <f>IF(J$83="","",IF(Dane!I252="","",Dane!I252))</f>
        <v/>
      </c>
      <c r="H320" s="79" t="str">
        <f>IF(K$83="","",IF(Dane!J252="","",Dane!J252))</f>
        <v/>
      </c>
      <c r="I320" s="79" t="str">
        <f>IF(L$83="","",IF(Dane!K252="","",Dane!K252))</f>
        <v/>
      </c>
      <c r="J320" s="79" t="str">
        <f>IF(M$83="","",IF(Dane!L252="","",Dane!L252))</f>
        <v/>
      </c>
      <c r="K320" s="79" t="str">
        <f>IF(N$83="","",IF(Dane!M252="","",Dane!M252))</f>
        <v/>
      </c>
      <c r="L320" s="79" t="str">
        <f>IF(O$83="","",IF(Dane!N252="","",Dane!N252))</f>
        <v/>
      </c>
      <c r="M320" s="79" t="str">
        <f>IF(P$83="","",IF(Dane!O252="","",Dane!O252))</f>
        <v/>
      </c>
      <c r="N320" s="79" t="str">
        <f>IF(Q$83="","",IF(Dane!P252="","",Dane!P252))</f>
        <v/>
      </c>
      <c r="O320" s="79" t="str">
        <f>IF(R$83="","",IF(Dane!Q252="","",Dane!Q252))</f>
        <v/>
      </c>
      <c r="P320" s="79" t="str">
        <f>IF(S$83="","",IF(Dane!R252="","",Dane!R252))</f>
        <v/>
      </c>
      <c r="Q320" s="79" t="str">
        <f>IF(T$83="","",IF(Dane!S252="","",Dane!S252))</f>
        <v/>
      </c>
      <c r="R320" s="79" t="str">
        <f>IF(U$83="","",IF(Dane!T252="","",Dane!T252))</f>
        <v/>
      </c>
      <c r="S320" s="79" t="str">
        <f>IF(V$83="","",IF(Dane!U252="","",Dane!U252))</f>
        <v/>
      </c>
      <c r="T320" s="79" t="str">
        <f>IF(W$83="","",IF(Dane!V252="","",Dane!V252))</f>
        <v/>
      </c>
      <c r="U320" s="79" t="str">
        <f>IF(X$83="","",IF(Dane!W252="","",Dane!W252))</f>
        <v/>
      </c>
      <c r="V320" s="79" t="str">
        <f>IF(Y$83="","",IF(Dane!X252="","",Dane!X252))</f>
        <v/>
      </c>
      <c r="W320" s="79" t="str">
        <f>IF(Z$83="","",IF(Dane!Y252="","",Dane!Y252))</f>
        <v/>
      </c>
      <c r="X320" s="79" t="str">
        <f>IF(AA$83="","",IF(Dane!Z252="","",Dane!Z252))</f>
        <v/>
      </c>
      <c r="Y320" s="79" t="str">
        <f>IF(AB$83="","",IF(Dane!AA252="","",Dane!AA252))</f>
        <v/>
      </c>
      <c r="Z320" s="79" t="str">
        <f>IF(AC$83="","",IF(Dane!AB252="","",Dane!AB252))</f>
        <v/>
      </c>
      <c r="AA320" s="79" t="str">
        <f>IF(AD$83="","",IF(Dane!AC252="","",Dane!AC252))</f>
        <v/>
      </c>
      <c r="AB320" s="79" t="str">
        <f>IF(AE$83="","",IF(Dane!AD252="","",Dane!AD252))</f>
        <v/>
      </c>
      <c r="AC320" s="79" t="str">
        <f>IF(AF$83="","",IF(Dane!AE252="","",Dane!AE252))</f>
        <v/>
      </c>
      <c r="AD320" s="79" t="str">
        <f>IF(AG$83="","",IF(Dane!AF252="","",Dane!AF252))</f>
        <v/>
      </c>
      <c r="AE320" s="79" t="str">
        <f>IF(AH$83="","",IF(Dane!AG252="","",Dane!AG252))</f>
        <v/>
      </c>
      <c r="AF320" s="79" t="str">
        <f>IF(AI$83="","",IF(Dane!AH252="","",Dane!AH252))</f>
        <v/>
      </c>
      <c r="AG320" s="79" t="str">
        <f>IF(AJ$83="","",IF(Dane!AI252="","",Dane!AI252))</f>
        <v/>
      </c>
      <c r="AH320" s="88"/>
      <c r="AI320" s="89"/>
      <c r="AJ320" s="88"/>
      <c r="AN320" s="67"/>
    </row>
    <row r="321" spans="1:40" s="61" customFormat="1">
      <c r="A321" s="355">
        <v>4</v>
      </c>
      <c r="B321" s="356" t="s">
        <v>222</v>
      </c>
      <c r="C321" s="102" t="s">
        <v>4</v>
      </c>
      <c r="D321" s="358" t="str">
        <f>IF(G$83="","",IF(D$307=0,"Nie dotyczy",SUM(D$318:D$320)/D$307))</f>
        <v>Nie dotyczy</v>
      </c>
      <c r="E321" s="358" t="str">
        <f>IF(H$83="","",IF(E$307=0,"Nie dotyczy",SUM(E$318:E$320)/E$307))</f>
        <v>Nie dotyczy</v>
      </c>
      <c r="F321" s="358" t="str">
        <f t="shared" ref="F321:AG321" si="179">IF(I$83="","",IF(F$307=0,"Nie dotyczy",SUM(F$318:F$320)/F$307))</f>
        <v>Nie dotyczy</v>
      </c>
      <c r="G321" s="358" t="str">
        <f t="shared" si="179"/>
        <v>Nie dotyczy</v>
      </c>
      <c r="H321" s="358" t="str">
        <f t="shared" si="179"/>
        <v>Nie dotyczy</v>
      </c>
      <c r="I321" s="358" t="str">
        <f t="shared" si="179"/>
        <v>Nie dotyczy</v>
      </c>
      <c r="J321" s="358" t="str">
        <f t="shared" si="179"/>
        <v>Nie dotyczy</v>
      </c>
      <c r="K321" s="358" t="str">
        <f t="shared" si="179"/>
        <v>Nie dotyczy</v>
      </c>
      <c r="L321" s="358" t="str">
        <f t="shared" si="179"/>
        <v>Nie dotyczy</v>
      </c>
      <c r="M321" s="358" t="str">
        <f t="shared" si="179"/>
        <v>Nie dotyczy</v>
      </c>
      <c r="N321" s="358" t="str">
        <f t="shared" si="179"/>
        <v>Nie dotyczy</v>
      </c>
      <c r="O321" s="358" t="str">
        <f t="shared" si="179"/>
        <v>Nie dotyczy</v>
      </c>
      <c r="P321" s="358" t="str">
        <f t="shared" si="179"/>
        <v>Nie dotyczy</v>
      </c>
      <c r="Q321" s="358" t="str">
        <f t="shared" si="179"/>
        <v>Nie dotyczy</v>
      </c>
      <c r="R321" s="358" t="str">
        <f t="shared" si="179"/>
        <v>Nie dotyczy</v>
      </c>
      <c r="S321" s="358" t="str">
        <f t="shared" si="179"/>
        <v>Nie dotyczy</v>
      </c>
      <c r="T321" s="358" t="str">
        <f t="shared" si="179"/>
        <v>Nie dotyczy</v>
      </c>
      <c r="U321" s="358" t="str">
        <f t="shared" si="179"/>
        <v>Nie dotyczy</v>
      </c>
      <c r="V321" s="358" t="str">
        <f t="shared" si="179"/>
        <v>Nie dotyczy</v>
      </c>
      <c r="W321" s="358" t="str">
        <f t="shared" si="179"/>
        <v>Nie dotyczy</v>
      </c>
      <c r="X321" s="358" t="str">
        <f t="shared" si="179"/>
        <v>Nie dotyczy</v>
      </c>
      <c r="Y321" s="358" t="str">
        <f t="shared" si="179"/>
        <v>Nie dotyczy</v>
      </c>
      <c r="Z321" s="358" t="str">
        <f t="shared" si="179"/>
        <v>Nie dotyczy</v>
      </c>
      <c r="AA321" s="358" t="str">
        <f t="shared" si="179"/>
        <v>Nie dotyczy</v>
      </c>
      <c r="AB321" s="358" t="str">
        <f t="shared" si="179"/>
        <v>Nie dotyczy</v>
      </c>
      <c r="AC321" s="358" t="str">
        <f t="shared" si="179"/>
        <v>Nie dotyczy</v>
      </c>
      <c r="AD321" s="358" t="str">
        <f t="shared" si="179"/>
        <v>Nie dotyczy</v>
      </c>
      <c r="AE321" s="358" t="str">
        <f t="shared" si="179"/>
        <v>Nie dotyczy</v>
      </c>
      <c r="AF321" s="358" t="str">
        <f t="shared" si="179"/>
        <v>Nie dotyczy</v>
      </c>
      <c r="AG321" s="358" t="str">
        <f t="shared" si="179"/>
        <v>Nie dotyczy</v>
      </c>
      <c r="AH321" s="134"/>
      <c r="AI321" s="135"/>
      <c r="AJ321" s="134"/>
      <c r="AN321" s="100"/>
    </row>
    <row r="322" spans="1:40" s="354" customFormat="1" ht="19.5" customHeight="1">
      <c r="A322" s="353"/>
      <c r="B322" s="354" t="s">
        <v>229</v>
      </c>
    </row>
    <row r="323" spans="1:40" s="8" customFormat="1">
      <c r="A323" s="833" t="s">
        <v>122</v>
      </c>
      <c r="B323" s="766" t="s">
        <v>230</v>
      </c>
      <c r="C323" s="797" t="s">
        <v>0</v>
      </c>
      <c r="D323" s="335" t="str">
        <f t="shared" ref="D323:AG323" si="180">IF(G$83="","",G$83)</f>
        <v>Faza oper.</v>
      </c>
      <c r="E323" s="335" t="str">
        <f t="shared" si="180"/>
        <v>Faza oper.</v>
      </c>
      <c r="F323" s="335" t="str">
        <f t="shared" si="180"/>
        <v>Faza oper.</v>
      </c>
      <c r="G323" s="335" t="str">
        <f t="shared" si="180"/>
        <v>Faza oper.</v>
      </c>
      <c r="H323" s="335" t="str">
        <f t="shared" si="180"/>
        <v>Faza oper.</v>
      </c>
      <c r="I323" s="335" t="str">
        <f t="shared" si="180"/>
        <v>Faza oper.</v>
      </c>
      <c r="J323" s="335" t="str">
        <f t="shared" si="180"/>
        <v>Faza oper.</v>
      </c>
      <c r="K323" s="335" t="str">
        <f t="shared" si="180"/>
        <v>Faza oper.</v>
      </c>
      <c r="L323" s="335" t="str">
        <f t="shared" si="180"/>
        <v>Faza oper.</v>
      </c>
      <c r="M323" s="335" t="str">
        <f t="shared" si="180"/>
        <v>Faza oper.</v>
      </c>
      <c r="N323" s="335" t="str">
        <f t="shared" si="180"/>
        <v>Faza oper.</v>
      </c>
      <c r="O323" s="335" t="str">
        <f t="shared" si="180"/>
        <v>Faza oper.</v>
      </c>
      <c r="P323" s="335" t="str">
        <f t="shared" si="180"/>
        <v>Faza oper.</v>
      </c>
      <c r="Q323" s="335" t="str">
        <f t="shared" si="180"/>
        <v>Faza oper.</v>
      </c>
      <c r="R323" s="335" t="str">
        <f t="shared" si="180"/>
        <v>Faza oper.</v>
      </c>
      <c r="S323" s="335" t="str">
        <f t="shared" si="180"/>
        <v>Faza oper.</v>
      </c>
      <c r="T323" s="335" t="str">
        <f t="shared" si="180"/>
        <v>Faza oper.</v>
      </c>
      <c r="U323" s="335" t="str">
        <f t="shared" si="180"/>
        <v>Faza oper.</v>
      </c>
      <c r="V323" s="335" t="str">
        <f t="shared" si="180"/>
        <v>Faza oper.</v>
      </c>
      <c r="W323" s="335" t="str">
        <f t="shared" si="180"/>
        <v>Faza oper.</v>
      </c>
      <c r="X323" s="335" t="str">
        <f t="shared" si="180"/>
        <v>Faza oper.</v>
      </c>
      <c r="Y323" s="335" t="str">
        <f t="shared" si="180"/>
        <v>Faza oper.</v>
      </c>
      <c r="Z323" s="335" t="str">
        <f t="shared" si="180"/>
        <v>Faza oper.</v>
      </c>
      <c r="AA323" s="335" t="str">
        <f t="shared" si="180"/>
        <v>Faza oper.</v>
      </c>
      <c r="AB323" s="335" t="str">
        <f t="shared" si="180"/>
        <v>Faza oper.</v>
      </c>
      <c r="AC323" s="335" t="str">
        <f t="shared" si="180"/>
        <v>Faza oper.</v>
      </c>
      <c r="AD323" s="335" t="str">
        <f t="shared" si="180"/>
        <v>Faza oper.</v>
      </c>
      <c r="AE323" s="335" t="str">
        <f t="shared" si="180"/>
        <v>Faza oper.</v>
      </c>
      <c r="AF323" s="335" t="str">
        <f t="shared" si="180"/>
        <v>Faza oper.</v>
      </c>
      <c r="AG323" s="335" t="str">
        <f t="shared" si="180"/>
        <v>Faza oper.</v>
      </c>
    </row>
    <row r="324" spans="1:40" s="8" customFormat="1">
      <c r="A324" s="834"/>
      <c r="B324" s="767"/>
      <c r="C324" s="832"/>
      <c r="D324" s="12">
        <f t="shared" ref="D324:AG324" si="181">IF(G$84="","",G$84)</f>
        <v>2021</v>
      </c>
      <c r="E324" s="12">
        <f t="shared" si="181"/>
        <v>2022</v>
      </c>
      <c r="F324" s="12">
        <f t="shared" si="181"/>
        <v>2023</v>
      </c>
      <c r="G324" s="12">
        <f t="shared" si="181"/>
        <v>2024</v>
      </c>
      <c r="H324" s="12">
        <f t="shared" si="181"/>
        <v>2025</v>
      </c>
      <c r="I324" s="12">
        <f t="shared" si="181"/>
        <v>2026</v>
      </c>
      <c r="J324" s="12">
        <f t="shared" si="181"/>
        <v>2027</v>
      </c>
      <c r="K324" s="12">
        <f t="shared" si="181"/>
        <v>2028</v>
      </c>
      <c r="L324" s="12">
        <f t="shared" si="181"/>
        <v>2029</v>
      </c>
      <c r="M324" s="12">
        <f t="shared" si="181"/>
        <v>2030</v>
      </c>
      <c r="N324" s="12">
        <f t="shared" si="181"/>
        <v>2031</v>
      </c>
      <c r="O324" s="12">
        <f t="shared" si="181"/>
        <v>2032</v>
      </c>
      <c r="P324" s="12">
        <f t="shared" si="181"/>
        <v>2033</v>
      </c>
      <c r="Q324" s="12">
        <f t="shared" si="181"/>
        <v>2034</v>
      </c>
      <c r="R324" s="12">
        <f t="shared" si="181"/>
        <v>2035</v>
      </c>
      <c r="S324" s="12">
        <f t="shared" si="181"/>
        <v>2036</v>
      </c>
      <c r="T324" s="12">
        <f t="shared" si="181"/>
        <v>2037</v>
      </c>
      <c r="U324" s="12">
        <f t="shared" si="181"/>
        <v>2038</v>
      </c>
      <c r="V324" s="12">
        <f t="shared" si="181"/>
        <v>2039</v>
      </c>
      <c r="W324" s="12">
        <f t="shared" si="181"/>
        <v>2040</v>
      </c>
      <c r="X324" s="12">
        <f t="shared" si="181"/>
        <v>2041</v>
      </c>
      <c r="Y324" s="12">
        <f t="shared" si="181"/>
        <v>2042</v>
      </c>
      <c r="Z324" s="12">
        <f t="shared" si="181"/>
        <v>2043</v>
      </c>
      <c r="AA324" s="12">
        <f t="shared" si="181"/>
        <v>2044</v>
      </c>
      <c r="AB324" s="12">
        <f t="shared" si="181"/>
        <v>2045</v>
      </c>
      <c r="AC324" s="12">
        <f t="shared" si="181"/>
        <v>2046</v>
      </c>
      <c r="AD324" s="12">
        <f t="shared" si="181"/>
        <v>2047</v>
      </c>
      <c r="AE324" s="12">
        <f t="shared" si="181"/>
        <v>2048</v>
      </c>
      <c r="AF324" s="12">
        <f t="shared" si="181"/>
        <v>2049</v>
      </c>
      <c r="AG324" s="12">
        <f t="shared" si="181"/>
        <v>2050</v>
      </c>
    </row>
    <row r="325" spans="1:40" s="62" customFormat="1">
      <c r="A325" s="90">
        <v>1</v>
      </c>
      <c r="B325" s="72" t="s">
        <v>224</v>
      </c>
      <c r="C325" s="91" t="s">
        <v>225</v>
      </c>
      <c r="D325" s="92">
        <f>IF(G$83="","",IF(D$36="","",HLOOKUP(D$324,$D$30:$AS$36,7,FALSE)))</f>
        <v>1753</v>
      </c>
      <c r="E325" s="92">
        <f t="shared" ref="E325:AG325" si="182">IF(H$83="","",IF(E$36="","",HLOOKUP(E$324,$D$30:$AS$36,7,FALSE)))</f>
        <v>1735.47</v>
      </c>
      <c r="F325" s="92">
        <f t="shared" si="182"/>
        <v>1738.0732050000001</v>
      </c>
      <c r="G325" s="92">
        <f t="shared" si="182"/>
        <v>1766.7514128825001</v>
      </c>
      <c r="H325" s="92">
        <f t="shared" si="182"/>
        <v>1799.4363140208263</v>
      </c>
      <c r="I325" s="92">
        <f t="shared" si="182"/>
        <v>1830.9264495161908</v>
      </c>
      <c r="J325" s="92">
        <f t="shared" si="182"/>
        <v>1858.3903462589335</v>
      </c>
      <c r="K325" s="92">
        <f t="shared" si="182"/>
        <v>1885.337006279688</v>
      </c>
      <c r="L325" s="92">
        <f t="shared" si="182"/>
        <v>1912.6743928707433</v>
      </c>
      <c r="M325" s="92">
        <f t="shared" si="182"/>
        <v>1940.408171567369</v>
      </c>
      <c r="N325" s="92">
        <f t="shared" si="182"/>
        <v>1968.5440900550957</v>
      </c>
      <c r="O325" s="92">
        <f t="shared" si="182"/>
        <v>1997.0879793608945</v>
      </c>
      <c r="P325" s="92">
        <f t="shared" si="182"/>
        <v>2025.047211071947</v>
      </c>
      <c r="Q325" s="92">
        <f t="shared" si="182"/>
        <v>2053.3978720269542</v>
      </c>
      <c r="R325" s="92">
        <f t="shared" si="182"/>
        <v>2082.1454422353318</v>
      </c>
      <c r="S325" s="92">
        <f t="shared" si="182"/>
        <v>2111.2954784266262</v>
      </c>
      <c r="T325" s="92">
        <f t="shared" si="182"/>
        <v>2140.8536151245989</v>
      </c>
      <c r="U325" s="92">
        <f t="shared" si="182"/>
        <v>2170.8255657363434</v>
      </c>
      <c r="V325" s="92">
        <f t="shared" si="182"/>
        <v>2200.131710873784</v>
      </c>
      <c r="W325" s="92">
        <f t="shared" si="182"/>
        <v>2229.8334889705802</v>
      </c>
      <c r="X325" s="92">
        <f t="shared" si="182"/>
        <v>2259.9362410716831</v>
      </c>
      <c r="Y325" s="92">
        <f t="shared" si="182"/>
        <v>2290.4453803261508</v>
      </c>
      <c r="Z325" s="92">
        <f t="shared" si="182"/>
        <v>2321.3663929605541</v>
      </c>
      <c r="AA325" s="92">
        <f t="shared" si="182"/>
        <v>2351.544156069041</v>
      </c>
      <c r="AB325" s="92">
        <f t="shared" si="182"/>
        <v>2382.1142300979382</v>
      </c>
      <c r="AC325" s="92">
        <f t="shared" si="182"/>
        <v>2413.0817150892112</v>
      </c>
      <c r="AD325" s="92">
        <f t="shared" si="182"/>
        <v>2444.4517773853709</v>
      </c>
      <c r="AE325" s="92">
        <f t="shared" si="182"/>
        <v>2476.2296504913807</v>
      </c>
      <c r="AF325" s="92">
        <f t="shared" si="182"/>
        <v>2508.4206359477685</v>
      </c>
      <c r="AG325" s="92">
        <f t="shared" si="182"/>
        <v>2539.7758938971156</v>
      </c>
      <c r="AH325" s="476"/>
      <c r="AI325" s="89"/>
      <c r="AJ325" s="476"/>
      <c r="AN325" s="67"/>
    </row>
    <row r="326" spans="1:40" s="62" customFormat="1">
      <c r="A326" s="84" t="s">
        <v>35</v>
      </c>
      <c r="B326" s="76" t="s">
        <v>223</v>
      </c>
      <c r="C326" s="93" t="s">
        <v>226</v>
      </c>
      <c r="D326" s="94">
        <f>IF(D$325="","",12*0.03*D$325)</f>
        <v>631.07999999999993</v>
      </c>
      <c r="E326" s="94">
        <f t="shared" ref="E326:AG326" si="183">IF(E$325="","",12*0.03*E$325)</f>
        <v>624.76919999999996</v>
      </c>
      <c r="F326" s="94">
        <f t="shared" si="183"/>
        <v>625.70635379999999</v>
      </c>
      <c r="G326" s="94">
        <f t="shared" si="183"/>
        <v>636.0305086377</v>
      </c>
      <c r="H326" s="94">
        <f t="shared" si="183"/>
        <v>647.79707304749741</v>
      </c>
      <c r="I326" s="94">
        <f t="shared" si="183"/>
        <v>659.13352182582867</v>
      </c>
      <c r="J326" s="94">
        <f t="shared" si="183"/>
        <v>669.02052465321606</v>
      </c>
      <c r="K326" s="94">
        <f t="shared" si="183"/>
        <v>678.72132226068766</v>
      </c>
      <c r="L326" s="94">
        <f t="shared" si="183"/>
        <v>688.56278143346753</v>
      </c>
      <c r="M326" s="94">
        <f t="shared" si="183"/>
        <v>698.54694176425278</v>
      </c>
      <c r="N326" s="94">
        <f t="shared" si="183"/>
        <v>708.67587241983438</v>
      </c>
      <c r="O326" s="94">
        <f t="shared" si="183"/>
        <v>718.95167256992193</v>
      </c>
      <c r="P326" s="94">
        <f t="shared" si="183"/>
        <v>729.01699598590085</v>
      </c>
      <c r="Q326" s="94">
        <f t="shared" si="183"/>
        <v>739.2232339297035</v>
      </c>
      <c r="R326" s="94">
        <f t="shared" si="183"/>
        <v>749.57235920471942</v>
      </c>
      <c r="S326" s="94">
        <f t="shared" si="183"/>
        <v>760.06637223358541</v>
      </c>
      <c r="T326" s="94">
        <f t="shared" si="183"/>
        <v>770.7073014448556</v>
      </c>
      <c r="U326" s="94">
        <f t="shared" si="183"/>
        <v>781.49720366508359</v>
      </c>
      <c r="V326" s="94">
        <f t="shared" si="183"/>
        <v>792.04741591456218</v>
      </c>
      <c r="W326" s="94">
        <f t="shared" si="183"/>
        <v>802.74005602940883</v>
      </c>
      <c r="X326" s="94">
        <f t="shared" si="183"/>
        <v>813.57704678580592</v>
      </c>
      <c r="Y326" s="94">
        <f t="shared" si="183"/>
        <v>824.56033691741425</v>
      </c>
      <c r="Z326" s="94">
        <f t="shared" si="183"/>
        <v>835.69190146579945</v>
      </c>
      <c r="AA326" s="94">
        <f t="shared" si="183"/>
        <v>846.55589618485476</v>
      </c>
      <c r="AB326" s="94">
        <f t="shared" si="183"/>
        <v>857.56112283525772</v>
      </c>
      <c r="AC326" s="94">
        <f t="shared" si="183"/>
        <v>868.70941743211597</v>
      </c>
      <c r="AD326" s="94">
        <f t="shared" si="183"/>
        <v>880.00263985873346</v>
      </c>
      <c r="AE326" s="94">
        <f t="shared" si="183"/>
        <v>891.44267417689696</v>
      </c>
      <c r="AF326" s="94">
        <f t="shared" si="183"/>
        <v>903.03142894119662</v>
      </c>
      <c r="AG326" s="94">
        <f t="shared" si="183"/>
        <v>914.31932180296155</v>
      </c>
      <c r="AH326" s="476"/>
      <c r="AI326" s="89"/>
      <c r="AJ326" s="476"/>
      <c r="AN326" s="67"/>
    </row>
    <row r="327" spans="1:40" s="62" customFormat="1">
      <c r="A327" s="84" t="s">
        <v>36</v>
      </c>
      <c r="B327" s="76" t="s">
        <v>227</v>
      </c>
      <c r="C327" s="93" t="s">
        <v>228</v>
      </c>
      <c r="D327" s="94">
        <f>IF(D$325="","",D$326/$E$27)</f>
        <v>23.635955056179775</v>
      </c>
      <c r="E327" s="94">
        <f t="shared" ref="E327:AG327" si="184">IF(E$325="","",E$326/$E$27)</f>
        <v>23.399595505617977</v>
      </c>
      <c r="F327" s="94">
        <f t="shared" si="184"/>
        <v>23.434694898876405</v>
      </c>
      <c r="G327" s="94">
        <f t="shared" si="184"/>
        <v>23.821367364707864</v>
      </c>
      <c r="H327" s="94">
        <f t="shared" si="184"/>
        <v>24.26206266095496</v>
      </c>
      <c r="I327" s="94">
        <f t="shared" si="184"/>
        <v>24.686648757521674</v>
      </c>
      <c r="J327" s="94">
        <f t="shared" si="184"/>
        <v>25.056948488884498</v>
      </c>
      <c r="K327" s="94">
        <f t="shared" si="184"/>
        <v>25.420274241973321</v>
      </c>
      <c r="L327" s="94">
        <f t="shared" si="184"/>
        <v>25.78886821848193</v>
      </c>
      <c r="M327" s="94">
        <f t="shared" si="184"/>
        <v>26.162806807649918</v>
      </c>
      <c r="N327" s="94">
        <f t="shared" si="184"/>
        <v>26.54216750636084</v>
      </c>
      <c r="O327" s="94">
        <f t="shared" si="184"/>
        <v>26.927028935203069</v>
      </c>
      <c r="P327" s="94">
        <f t="shared" si="184"/>
        <v>27.304007340295911</v>
      </c>
      <c r="Q327" s="94">
        <f t="shared" si="184"/>
        <v>27.686263443060056</v>
      </c>
      <c r="R327" s="94">
        <f t="shared" si="184"/>
        <v>28.073871131262901</v>
      </c>
      <c r="S327" s="94">
        <f t="shared" si="184"/>
        <v>28.466905327100577</v>
      </c>
      <c r="T327" s="94">
        <f t="shared" si="184"/>
        <v>28.865442001679988</v>
      </c>
      <c r="U327" s="94">
        <f t="shared" si="184"/>
        <v>29.269558189703506</v>
      </c>
      <c r="V327" s="94">
        <f t="shared" si="184"/>
        <v>29.664697225264501</v>
      </c>
      <c r="W327" s="94">
        <f t="shared" si="184"/>
        <v>30.065170637805576</v>
      </c>
      <c r="X327" s="94">
        <f t="shared" si="184"/>
        <v>30.471050441415954</v>
      </c>
      <c r="Y327" s="94">
        <f t="shared" si="184"/>
        <v>30.882409622375068</v>
      </c>
      <c r="Z327" s="94">
        <f t="shared" si="184"/>
        <v>31.299322152277135</v>
      </c>
      <c r="AA327" s="94">
        <f t="shared" si="184"/>
        <v>31.706213340256735</v>
      </c>
      <c r="AB327" s="94">
        <f t="shared" si="184"/>
        <v>32.118394113680068</v>
      </c>
      <c r="AC327" s="94">
        <f t="shared" si="184"/>
        <v>32.535933237157906</v>
      </c>
      <c r="AD327" s="94">
        <f t="shared" si="184"/>
        <v>32.958900369240958</v>
      </c>
      <c r="AE327" s="94">
        <f t="shared" si="184"/>
        <v>33.387366074041083</v>
      </c>
      <c r="AF327" s="94">
        <f t="shared" si="184"/>
        <v>33.82140183300362</v>
      </c>
      <c r="AG327" s="94">
        <f t="shared" si="184"/>
        <v>34.244169355916164</v>
      </c>
      <c r="AH327" s="476"/>
      <c r="AI327" s="89"/>
      <c r="AJ327" s="476"/>
      <c r="AN327" s="67"/>
    </row>
    <row r="328" spans="1:40" s="62" customFormat="1">
      <c r="A328" s="84">
        <v>3</v>
      </c>
      <c r="B328" s="76" t="s">
        <v>751</v>
      </c>
      <c r="C328" s="93" t="s">
        <v>752</v>
      </c>
      <c r="D328" s="94">
        <f>IF(D$325="","",12*0.078*D$325)</f>
        <v>1640.808</v>
      </c>
      <c r="E328" s="94">
        <f t="shared" ref="E328:AG328" si="185">IF(E$325="","",12*0.078*E$325)</f>
        <v>1624.3999199999998</v>
      </c>
      <c r="F328" s="94">
        <f t="shared" si="185"/>
        <v>1626.83651988</v>
      </c>
      <c r="G328" s="94">
        <f t="shared" si="185"/>
        <v>1653.6793224580199</v>
      </c>
      <c r="H328" s="94">
        <f t="shared" si="185"/>
        <v>1684.2723899234934</v>
      </c>
      <c r="I328" s="94">
        <f t="shared" si="185"/>
        <v>1713.7471567471546</v>
      </c>
      <c r="J328" s="94">
        <f t="shared" si="185"/>
        <v>1739.4533640983616</v>
      </c>
      <c r="K328" s="94">
        <f t="shared" si="185"/>
        <v>1764.6754378777878</v>
      </c>
      <c r="L328" s="94">
        <f t="shared" si="185"/>
        <v>1790.2632317270156</v>
      </c>
      <c r="M328" s="94">
        <f t="shared" si="185"/>
        <v>1816.2220485870573</v>
      </c>
      <c r="N328" s="94">
        <f t="shared" si="185"/>
        <v>1842.5572682915695</v>
      </c>
      <c r="O328" s="94">
        <f t="shared" si="185"/>
        <v>1869.2743486817972</v>
      </c>
      <c r="P328" s="94">
        <f t="shared" si="185"/>
        <v>1895.4441895633422</v>
      </c>
      <c r="Q328" s="94">
        <f t="shared" si="185"/>
        <v>1921.9804082172291</v>
      </c>
      <c r="R328" s="94">
        <f t="shared" si="185"/>
        <v>1948.8881339322704</v>
      </c>
      <c r="S328" s="94">
        <f t="shared" si="185"/>
        <v>1976.1725678073221</v>
      </c>
      <c r="T328" s="94">
        <f t="shared" si="185"/>
        <v>2003.8389837566244</v>
      </c>
      <c r="U328" s="94">
        <f t="shared" si="185"/>
        <v>2031.8927295292174</v>
      </c>
      <c r="V328" s="94">
        <f t="shared" si="185"/>
        <v>2059.3232813778618</v>
      </c>
      <c r="W328" s="94">
        <f t="shared" si="185"/>
        <v>2087.1241456764628</v>
      </c>
      <c r="X328" s="94">
        <f t="shared" si="185"/>
        <v>2115.3003216430952</v>
      </c>
      <c r="Y328" s="94">
        <f t="shared" si="185"/>
        <v>2143.8568759852769</v>
      </c>
      <c r="Z328" s="94">
        <f t="shared" si="185"/>
        <v>2172.7989438110785</v>
      </c>
      <c r="AA328" s="94">
        <f t="shared" si="185"/>
        <v>2201.0453300806221</v>
      </c>
      <c r="AB328" s="94">
        <f t="shared" si="185"/>
        <v>2229.65891937167</v>
      </c>
      <c r="AC328" s="94">
        <f t="shared" si="185"/>
        <v>2258.6444853235016</v>
      </c>
      <c r="AD328" s="94">
        <f t="shared" si="185"/>
        <v>2288.0068636327069</v>
      </c>
      <c r="AE328" s="94">
        <f t="shared" si="185"/>
        <v>2317.7509528599321</v>
      </c>
      <c r="AF328" s="94">
        <f t="shared" si="185"/>
        <v>2347.8817152471111</v>
      </c>
      <c r="AG328" s="94">
        <f t="shared" si="185"/>
        <v>2377.2302366877002</v>
      </c>
      <c r="AH328" s="476"/>
      <c r="AI328" s="89"/>
      <c r="AJ328" s="476"/>
      <c r="AN328" s="67"/>
    </row>
    <row r="329" spans="1:40" s="62" customFormat="1">
      <c r="A329" s="84" t="s">
        <v>18</v>
      </c>
      <c r="B329" s="96" t="s">
        <v>750</v>
      </c>
      <c r="C329" s="93" t="s">
        <v>226</v>
      </c>
      <c r="D329" s="94">
        <f>IF(D$325="","",12*0.11*D$325)</f>
        <v>2313.96</v>
      </c>
      <c r="E329" s="94">
        <f t="shared" ref="E329:AG329" si="186">IF(E$325="","",12*0.11*E$325)</f>
        <v>2290.8204000000001</v>
      </c>
      <c r="F329" s="94">
        <f t="shared" si="186"/>
        <v>2294.2566306000003</v>
      </c>
      <c r="G329" s="94">
        <f t="shared" si="186"/>
        <v>2332.1118650049002</v>
      </c>
      <c r="H329" s="94">
        <f t="shared" si="186"/>
        <v>2375.255934507491</v>
      </c>
      <c r="I329" s="94">
        <f t="shared" si="186"/>
        <v>2416.8229133613718</v>
      </c>
      <c r="J329" s="94">
        <f t="shared" si="186"/>
        <v>2453.0752570617924</v>
      </c>
      <c r="K329" s="94">
        <f t="shared" si="186"/>
        <v>2488.6448482891883</v>
      </c>
      <c r="L329" s="94">
        <f t="shared" si="186"/>
        <v>2524.7301985893814</v>
      </c>
      <c r="M329" s="94">
        <f t="shared" si="186"/>
        <v>2561.3387864689271</v>
      </c>
      <c r="N329" s="94">
        <f t="shared" si="186"/>
        <v>2598.4781988727264</v>
      </c>
      <c r="O329" s="94">
        <f t="shared" si="186"/>
        <v>2636.1561327563809</v>
      </c>
      <c r="P329" s="94">
        <f t="shared" si="186"/>
        <v>2673.0623186149701</v>
      </c>
      <c r="Q329" s="94">
        <f t="shared" si="186"/>
        <v>2710.4851910755797</v>
      </c>
      <c r="R329" s="94">
        <f t="shared" si="186"/>
        <v>2748.4319837506382</v>
      </c>
      <c r="S329" s="94">
        <f t="shared" si="186"/>
        <v>2786.9100315231467</v>
      </c>
      <c r="T329" s="94">
        <f t="shared" si="186"/>
        <v>2825.9267719644708</v>
      </c>
      <c r="U329" s="94">
        <f t="shared" si="186"/>
        <v>2865.4897467719734</v>
      </c>
      <c r="V329" s="94">
        <f t="shared" si="186"/>
        <v>2904.1738583533952</v>
      </c>
      <c r="W329" s="94">
        <f t="shared" si="186"/>
        <v>2943.3802054411663</v>
      </c>
      <c r="X329" s="94">
        <f t="shared" si="186"/>
        <v>2983.1158382146218</v>
      </c>
      <c r="Y329" s="94">
        <f t="shared" si="186"/>
        <v>3023.3879020305194</v>
      </c>
      <c r="Z329" s="94">
        <f t="shared" si="186"/>
        <v>3064.2036387079315</v>
      </c>
      <c r="AA329" s="94">
        <f t="shared" si="186"/>
        <v>3104.0382860111345</v>
      </c>
      <c r="AB329" s="94">
        <f t="shared" si="186"/>
        <v>3144.3907837292786</v>
      </c>
      <c r="AC329" s="94">
        <f t="shared" si="186"/>
        <v>3185.2678639177589</v>
      </c>
      <c r="AD329" s="94">
        <f t="shared" si="186"/>
        <v>3226.6763461486898</v>
      </c>
      <c r="AE329" s="94">
        <f t="shared" si="186"/>
        <v>3268.6231386486224</v>
      </c>
      <c r="AF329" s="94">
        <f t="shared" si="186"/>
        <v>3311.1152394510545</v>
      </c>
      <c r="AG329" s="94">
        <f t="shared" si="186"/>
        <v>3352.5041799441929</v>
      </c>
      <c r="AH329" s="476"/>
      <c r="AI329" s="89"/>
      <c r="AJ329" s="476"/>
      <c r="AN329" s="67"/>
    </row>
    <row r="330" spans="1:40" s="62" customFormat="1" ht="22.5">
      <c r="A330" s="95" t="s">
        <v>19</v>
      </c>
      <c r="B330" s="85" t="s">
        <v>749</v>
      </c>
      <c r="C330" s="86" t="s">
        <v>233</v>
      </c>
      <c r="D330" s="87">
        <f t="shared" ref="D330:AG330" si="187">IF(D$325="","",D$329/($E$28/$E$29))</f>
        <v>3.6625558315521927</v>
      </c>
      <c r="E330" s="87">
        <f t="shared" si="187"/>
        <v>3.6259302732366705</v>
      </c>
      <c r="F330" s="87">
        <f t="shared" si="187"/>
        <v>3.6313691686465259</v>
      </c>
      <c r="G330" s="87">
        <f t="shared" si="187"/>
        <v>3.6912867599291936</v>
      </c>
      <c r="H330" s="87">
        <f t="shared" si="187"/>
        <v>3.7595755649878839</v>
      </c>
      <c r="I330" s="87">
        <f t="shared" si="187"/>
        <v>3.8253681373751713</v>
      </c>
      <c r="J330" s="87">
        <f t="shared" si="187"/>
        <v>3.8827486594357992</v>
      </c>
      <c r="K330" s="87">
        <f t="shared" si="187"/>
        <v>3.939048514997618</v>
      </c>
      <c r="L330" s="87">
        <f t="shared" si="187"/>
        <v>3.9961647184650833</v>
      </c>
      <c r="M330" s="87">
        <f t="shared" si="187"/>
        <v>4.0541091068828266</v>
      </c>
      <c r="N330" s="87">
        <f t="shared" si="187"/>
        <v>4.1128936889326271</v>
      </c>
      <c r="O330" s="87">
        <f t="shared" si="187"/>
        <v>4.1725306474221497</v>
      </c>
      <c r="P330" s="87">
        <f t="shared" si="187"/>
        <v>4.2309460764860605</v>
      </c>
      <c r="Q330" s="87">
        <f t="shared" si="187"/>
        <v>4.2901793215568649</v>
      </c>
      <c r="R330" s="87">
        <f t="shared" si="187"/>
        <v>4.3502418320586616</v>
      </c>
      <c r="S330" s="87">
        <f t="shared" si="187"/>
        <v>4.4111452177074826</v>
      </c>
      <c r="T330" s="87">
        <f t="shared" si="187"/>
        <v>4.4729012507553874</v>
      </c>
      <c r="U330" s="87">
        <f t="shared" si="187"/>
        <v>4.5355218682659624</v>
      </c>
      <c r="V330" s="87">
        <f t="shared" si="187"/>
        <v>4.5967514134875529</v>
      </c>
      <c r="W330" s="87">
        <f t="shared" si="187"/>
        <v>4.6588075575696353</v>
      </c>
      <c r="X330" s="87">
        <f t="shared" si="187"/>
        <v>4.721701459596825</v>
      </c>
      <c r="Y330" s="87">
        <f t="shared" si="187"/>
        <v>4.7854444293013829</v>
      </c>
      <c r="Z330" s="87">
        <f t="shared" si="187"/>
        <v>4.8500479290969514</v>
      </c>
      <c r="AA330" s="87">
        <f t="shared" si="187"/>
        <v>4.913098552175212</v>
      </c>
      <c r="AB330" s="87">
        <f t="shared" si="187"/>
        <v>4.9769688333534887</v>
      </c>
      <c r="AC330" s="87">
        <f t="shared" si="187"/>
        <v>5.0416694281870829</v>
      </c>
      <c r="AD330" s="87">
        <f t="shared" si="187"/>
        <v>5.107211130753516</v>
      </c>
      <c r="AE330" s="87">
        <f t="shared" si="187"/>
        <v>5.1736048754533108</v>
      </c>
      <c r="AF330" s="87">
        <f t="shared" si="187"/>
        <v>5.2408617388342034</v>
      </c>
      <c r="AG330" s="87">
        <f t="shared" si="187"/>
        <v>5.3063725105696316</v>
      </c>
      <c r="AH330" s="476"/>
      <c r="AI330" s="89"/>
      <c r="AJ330" s="476"/>
      <c r="AN330" s="67"/>
    </row>
    <row r="331" spans="1:40" s="61" customFormat="1">
      <c r="A331" s="355">
        <v>5</v>
      </c>
      <c r="B331" s="477" t="s">
        <v>549</v>
      </c>
      <c r="C331" s="357" t="s">
        <v>1</v>
      </c>
      <c r="D331" s="103" t="str">
        <f>IF(Dane!F256="","",Dane!F256)</f>
        <v/>
      </c>
      <c r="E331" s="103" t="str">
        <f>IF(Dane!G256="","",Dane!G256)</f>
        <v/>
      </c>
      <c r="F331" s="103" t="str">
        <f>IF(Dane!H256="","",Dane!H256)</f>
        <v/>
      </c>
      <c r="G331" s="103" t="str">
        <f>IF(Dane!I256="","",Dane!I256)</f>
        <v/>
      </c>
      <c r="H331" s="103" t="str">
        <f>IF(Dane!J256="","",Dane!J256)</f>
        <v/>
      </c>
      <c r="I331" s="103" t="str">
        <f>IF(Dane!K256="","",Dane!K256)</f>
        <v/>
      </c>
      <c r="J331" s="103" t="str">
        <f>IF(Dane!L256="","",Dane!L256)</f>
        <v/>
      </c>
      <c r="K331" s="103" t="str">
        <f>IF(Dane!M256="","",Dane!M256)</f>
        <v/>
      </c>
      <c r="L331" s="103" t="str">
        <f>IF(Dane!N256="","",Dane!N256)</f>
        <v/>
      </c>
      <c r="M331" s="103" t="str">
        <f>IF(Dane!O256="","",Dane!O256)</f>
        <v/>
      </c>
      <c r="N331" s="103" t="str">
        <f>IF(Dane!P256="","",Dane!P256)</f>
        <v/>
      </c>
      <c r="O331" s="103" t="str">
        <f>IF(Dane!Q256="","",Dane!Q256)</f>
        <v/>
      </c>
      <c r="P331" s="103" t="str">
        <f>IF(Dane!R256="","",Dane!R256)</f>
        <v/>
      </c>
      <c r="Q331" s="103" t="str">
        <f>IF(Dane!S256="","",Dane!S256)</f>
        <v/>
      </c>
      <c r="R331" s="103" t="str">
        <f>IF(Dane!T256="","",Dane!T256)</f>
        <v/>
      </c>
      <c r="S331" s="103" t="str">
        <f>IF(Dane!U256="","",Dane!U256)</f>
        <v/>
      </c>
      <c r="T331" s="103" t="str">
        <f>IF(Dane!V256="","",Dane!V256)</f>
        <v/>
      </c>
      <c r="U331" s="103" t="str">
        <f>IF(Dane!W256="","",Dane!W256)</f>
        <v/>
      </c>
      <c r="V331" s="103" t="str">
        <f>IF(Dane!X256="","",Dane!X256)</f>
        <v/>
      </c>
      <c r="W331" s="103" t="str">
        <f>IF(Dane!Y256="","",Dane!Y256)</f>
        <v/>
      </c>
      <c r="X331" s="103" t="str">
        <f>IF(Dane!Z256="","",Dane!Z256)</f>
        <v/>
      </c>
      <c r="Y331" s="103" t="str">
        <f>IF(Dane!AA256="","",Dane!AA256)</f>
        <v/>
      </c>
      <c r="Z331" s="103" t="str">
        <f>IF(Dane!AB256="","",Dane!AB256)</f>
        <v/>
      </c>
      <c r="AA331" s="103" t="str">
        <f>IF(Dane!AC256="","",Dane!AC256)</f>
        <v/>
      </c>
      <c r="AB331" s="103" t="str">
        <f>IF(Dane!AD256="","",Dane!AD256)</f>
        <v/>
      </c>
      <c r="AC331" s="103" t="str">
        <f>IF(Dane!AE256="","",Dane!AE256)</f>
        <v/>
      </c>
      <c r="AD331" s="103" t="str">
        <f>IF(Dane!AF256="","",Dane!AF256)</f>
        <v/>
      </c>
      <c r="AE331" s="103" t="str">
        <f>IF(Dane!AG256="","",Dane!AG256)</f>
        <v/>
      </c>
      <c r="AF331" s="103" t="str">
        <f>IF(Dane!AH256="","",Dane!AH256)</f>
        <v/>
      </c>
      <c r="AG331" s="103" t="str">
        <f>IF(Dane!AI256="","",Dane!AI256)</f>
        <v/>
      </c>
      <c r="AH331" s="478"/>
      <c r="AI331" s="135"/>
      <c r="AJ331" s="478"/>
      <c r="AN331" s="100"/>
    </row>
    <row r="332" spans="1:40" s="351" customFormat="1" ht="18" customHeight="1">
      <c r="A332" s="350" t="s">
        <v>234</v>
      </c>
      <c r="B332" s="351" t="s">
        <v>138</v>
      </c>
      <c r="H332" s="352"/>
    </row>
    <row r="333" spans="1:40" s="354" customFormat="1" ht="19.5" customHeight="1">
      <c r="A333" s="353"/>
      <c r="B333" s="354" t="s">
        <v>235</v>
      </c>
    </row>
    <row r="334" spans="1:40" s="8" customFormat="1">
      <c r="A334" s="833" t="s">
        <v>22</v>
      </c>
      <c r="B334" s="766" t="s">
        <v>237</v>
      </c>
      <c r="C334" s="797" t="s">
        <v>0</v>
      </c>
      <c r="D334" s="335" t="str">
        <f t="shared" ref="D334:AG334" si="188">IF(G$83="","",G$83)</f>
        <v>Faza oper.</v>
      </c>
      <c r="E334" s="335" t="str">
        <f t="shared" si="188"/>
        <v>Faza oper.</v>
      </c>
      <c r="F334" s="335" t="str">
        <f t="shared" si="188"/>
        <v>Faza oper.</v>
      </c>
      <c r="G334" s="335" t="str">
        <f t="shared" si="188"/>
        <v>Faza oper.</v>
      </c>
      <c r="H334" s="335" t="str">
        <f t="shared" si="188"/>
        <v>Faza oper.</v>
      </c>
      <c r="I334" s="335" t="str">
        <f t="shared" si="188"/>
        <v>Faza oper.</v>
      </c>
      <c r="J334" s="335" t="str">
        <f t="shared" si="188"/>
        <v>Faza oper.</v>
      </c>
      <c r="K334" s="335" t="str">
        <f t="shared" si="188"/>
        <v>Faza oper.</v>
      </c>
      <c r="L334" s="335" t="str">
        <f t="shared" si="188"/>
        <v>Faza oper.</v>
      </c>
      <c r="M334" s="335" t="str">
        <f t="shared" si="188"/>
        <v>Faza oper.</v>
      </c>
      <c r="N334" s="335" t="str">
        <f t="shared" si="188"/>
        <v>Faza oper.</v>
      </c>
      <c r="O334" s="335" t="str">
        <f t="shared" si="188"/>
        <v>Faza oper.</v>
      </c>
      <c r="P334" s="335" t="str">
        <f t="shared" si="188"/>
        <v>Faza oper.</v>
      </c>
      <c r="Q334" s="335" t="str">
        <f t="shared" si="188"/>
        <v>Faza oper.</v>
      </c>
      <c r="R334" s="335" t="str">
        <f t="shared" si="188"/>
        <v>Faza oper.</v>
      </c>
      <c r="S334" s="335" t="str">
        <f t="shared" si="188"/>
        <v>Faza oper.</v>
      </c>
      <c r="T334" s="335" t="str">
        <f t="shared" si="188"/>
        <v>Faza oper.</v>
      </c>
      <c r="U334" s="335" t="str">
        <f t="shared" si="188"/>
        <v>Faza oper.</v>
      </c>
      <c r="V334" s="335" t="str">
        <f t="shared" si="188"/>
        <v>Faza oper.</v>
      </c>
      <c r="W334" s="335" t="str">
        <f t="shared" si="188"/>
        <v>Faza oper.</v>
      </c>
      <c r="X334" s="335" t="str">
        <f t="shared" si="188"/>
        <v>Faza oper.</v>
      </c>
      <c r="Y334" s="335" t="str">
        <f t="shared" si="188"/>
        <v>Faza oper.</v>
      </c>
      <c r="Z334" s="335" t="str">
        <f t="shared" si="188"/>
        <v>Faza oper.</v>
      </c>
      <c r="AA334" s="335" t="str">
        <f t="shared" si="188"/>
        <v>Faza oper.</v>
      </c>
      <c r="AB334" s="335" t="str">
        <f t="shared" si="188"/>
        <v>Faza oper.</v>
      </c>
      <c r="AC334" s="335" t="str">
        <f t="shared" si="188"/>
        <v>Faza oper.</v>
      </c>
      <c r="AD334" s="335" t="str">
        <f t="shared" si="188"/>
        <v>Faza oper.</v>
      </c>
      <c r="AE334" s="335" t="str">
        <f t="shared" si="188"/>
        <v>Faza oper.</v>
      </c>
      <c r="AF334" s="335" t="str">
        <f t="shared" si="188"/>
        <v>Faza oper.</v>
      </c>
      <c r="AG334" s="335" t="str">
        <f t="shared" si="188"/>
        <v>Faza oper.</v>
      </c>
    </row>
    <row r="335" spans="1:40" s="8" customFormat="1">
      <c r="A335" s="834"/>
      <c r="B335" s="767"/>
      <c r="C335" s="832"/>
      <c r="D335" s="12">
        <f t="shared" ref="D335:AG335" si="189">IF(G$84="","",G$84)</f>
        <v>2021</v>
      </c>
      <c r="E335" s="12">
        <f t="shared" si="189"/>
        <v>2022</v>
      </c>
      <c r="F335" s="12">
        <f t="shared" si="189"/>
        <v>2023</v>
      </c>
      <c r="G335" s="12">
        <f t="shared" si="189"/>
        <v>2024</v>
      </c>
      <c r="H335" s="12">
        <f t="shared" si="189"/>
        <v>2025</v>
      </c>
      <c r="I335" s="12">
        <f t="shared" si="189"/>
        <v>2026</v>
      </c>
      <c r="J335" s="12">
        <f t="shared" si="189"/>
        <v>2027</v>
      </c>
      <c r="K335" s="12">
        <f t="shared" si="189"/>
        <v>2028</v>
      </c>
      <c r="L335" s="12">
        <f t="shared" si="189"/>
        <v>2029</v>
      </c>
      <c r="M335" s="12">
        <f t="shared" si="189"/>
        <v>2030</v>
      </c>
      <c r="N335" s="12">
        <f t="shared" si="189"/>
        <v>2031</v>
      </c>
      <c r="O335" s="12">
        <f t="shared" si="189"/>
        <v>2032</v>
      </c>
      <c r="P335" s="12">
        <f t="shared" si="189"/>
        <v>2033</v>
      </c>
      <c r="Q335" s="12">
        <f t="shared" si="189"/>
        <v>2034</v>
      </c>
      <c r="R335" s="12">
        <f t="shared" si="189"/>
        <v>2035</v>
      </c>
      <c r="S335" s="12">
        <f t="shared" si="189"/>
        <v>2036</v>
      </c>
      <c r="T335" s="12">
        <f t="shared" si="189"/>
        <v>2037</v>
      </c>
      <c r="U335" s="12">
        <f t="shared" si="189"/>
        <v>2038</v>
      </c>
      <c r="V335" s="12">
        <f t="shared" si="189"/>
        <v>2039</v>
      </c>
      <c r="W335" s="12">
        <f t="shared" si="189"/>
        <v>2040</v>
      </c>
      <c r="X335" s="12">
        <f t="shared" si="189"/>
        <v>2041</v>
      </c>
      <c r="Y335" s="12">
        <f t="shared" si="189"/>
        <v>2042</v>
      </c>
      <c r="Z335" s="12">
        <f t="shared" si="189"/>
        <v>2043</v>
      </c>
      <c r="AA335" s="12">
        <f t="shared" si="189"/>
        <v>2044</v>
      </c>
      <c r="AB335" s="12">
        <f t="shared" si="189"/>
        <v>2045</v>
      </c>
      <c r="AC335" s="12">
        <f t="shared" si="189"/>
        <v>2046</v>
      </c>
      <c r="AD335" s="12">
        <f t="shared" si="189"/>
        <v>2047</v>
      </c>
      <c r="AE335" s="12">
        <f t="shared" si="189"/>
        <v>2048</v>
      </c>
      <c r="AF335" s="12">
        <f t="shared" si="189"/>
        <v>2049</v>
      </c>
      <c r="AG335" s="12">
        <f t="shared" si="189"/>
        <v>2050</v>
      </c>
    </row>
    <row r="336" spans="1:40" s="61" customFormat="1">
      <c r="A336" s="90" t="str">
        <f>IF(A279="","",A279)</f>
        <v/>
      </c>
      <c r="B336" s="171" t="str">
        <f t="shared" ref="B336" si="190">IF(B279="","",B279)</f>
        <v/>
      </c>
      <c r="C336" s="242" t="str">
        <f>IF(B336="","","zł/rok")</f>
        <v/>
      </c>
      <c r="D336" s="74" t="str">
        <f t="shared" ref="D336:D345" si="191">IF(G$83="","",IF($B336="","",PRODUCT(D252,E279)*(1-SUM($C$547))*(1-SUM($C$548))))</f>
        <v/>
      </c>
      <c r="E336" s="74" t="str">
        <f t="shared" ref="E336:E345" si="192">IF(H$83="","",IF($B336="","",PRODUCT(E252,F279)*(1-SUM($C$547))*(1-SUM($C$548))))</f>
        <v/>
      </c>
      <c r="F336" s="74" t="str">
        <f t="shared" ref="F336:F345" si="193">IF(I$83="","",IF($B336="","",PRODUCT(F252,G279)*(1-SUM($C$547))*(1-SUM($C$548))))</f>
        <v/>
      </c>
      <c r="G336" s="74" t="str">
        <f t="shared" ref="G336:G345" si="194">IF(J$83="","",IF($B336="","",PRODUCT(G252,H279)*(1-SUM($C$547))*(1-SUM($C$548))))</f>
        <v/>
      </c>
      <c r="H336" s="74" t="str">
        <f t="shared" ref="H336:H345" si="195">IF(K$83="","",IF($B336="","",PRODUCT(H252,I279)*(1-SUM($C$547))*(1-SUM($C$548))))</f>
        <v/>
      </c>
      <c r="I336" s="74" t="str">
        <f t="shared" ref="I336:I345" si="196">IF(L$83="","",IF($B336="","",PRODUCT(I252,J279)*(1-SUM($C$547))*(1-SUM($C$548))))</f>
        <v/>
      </c>
      <c r="J336" s="74" t="str">
        <f t="shared" ref="J336:J345" si="197">IF(M$83="","",IF($B336="","",PRODUCT(J252,K279)*(1-SUM($C$547))*(1-SUM($C$548))))</f>
        <v/>
      </c>
      <c r="K336" s="74" t="str">
        <f t="shared" ref="K336:K345" si="198">IF(N$83="","",IF($B336="","",PRODUCT(K252,L279)*(1-SUM($C$547))*(1-SUM($C$548))))</f>
        <v/>
      </c>
      <c r="L336" s="74" t="str">
        <f t="shared" ref="L336:L345" si="199">IF(O$83="","",IF($B336="","",PRODUCT(L252,M279)*(1-SUM($C$547))*(1-SUM($C$548))))</f>
        <v/>
      </c>
      <c r="M336" s="74" t="str">
        <f t="shared" ref="M336:M345" si="200">IF(P$83="","",IF($B336="","",PRODUCT(M252,N279)*(1-SUM($C$547))*(1-SUM($C$548))))</f>
        <v/>
      </c>
      <c r="N336" s="74" t="str">
        <f t="shared" ref="N336:N345" si="201">IF(Q$83="","",IF($B336="","",PRODUCT(N252,O279)*(1-SUM($C$547))*(1-SUM($C$548))))</f>
        <v/>
      </c>
      <c r="O336" s="74" t="str">
        <f t="shared" ref="O336:O345" si="202">IF(R$83="","",IF($B336="","",PRODUCT(O252,P279)*(1-SUM($C$547))*(1-SUM($C$548))))</f>
        <v/>
      </c>
      <c r="P336" s="74" t="str">
        <f t="shared" ref="P336:P345" si="203">IF(S$83="","",IF($B336="","",PRODUCT(P252,Q279)*(1-SUM($C$547))*(1-SUM($C$548))))</f>
        <v/>
      </c>
      <c r="Q336" s="74" t="str">
        <f t="shared" ref="Q336:Q345" si="204">IF(T$83="","",IF($B336="","",PRODUCT(Q252,R279)*(1-SUM($C$547))*(1-SUM($C$548))))</f>
        <v/>
      </c>
      <c r="R336" s="74" t="str">
        <f t="shared" ref="R336:R345" si="205">IF(U$83="","",IF($B336="","",PRODUCT(R252,S279)*(1-SUM($C$547))*(1-SUM($C$548))))</f>
        <v/>
      </c>
      <c r="S336" s="74" t="str">
        <f t="shared" ref="S336:S345" si="206">IF(V$83="","",IF($B336="","",PRODUCT(S252,T279)*(1-SUM($C$547))*(1-SUM($C$548))))</f>
        <v/>
      </c>
      <c r="T336" s="74" t="str">
        <f t="shared" ref="T336:T345" si="207">IF(W$83="","",IF($B336="","",PRODUCT(T252,U279)*(1-SUM($C$547))*(1-SUM($C$548))))</f>
        <v/>
      </c>
      <c r="U336" s="74" t="str">
        <f t="shared" ref="U336:U345" si="208">IF(X$83="","",IF($B336="","",PRODUCT(U252,V279)*(1-SUM($C$547))*(1-SUM($C$548))))</f>
        <v/>
      </c>
      <c r="V336" s="74" t="str">
        <f t="shared" ref="V336:V345" si="209">IF(Y$83="","",IF($B336="","",PRODUCT(V252,W279)*(1-SUM($C$547))*(1-SUM($C$548))))</f>
        <v/>
      </c>
      <c r="W336" s="74" t="str">
        <f t="shared" ref="W336:W345" si="210">IF(Z$83="","",IF($B336="","",PRODUCT(W252,X279)*(1-SUM($C$547))*(1-SUM($C$548))))</f>
        <v/>
      </c>
      <c r="X336" s="74" t="str">
        <f t="shared" ref="X336:X345" si="211">IF(AA$83="","",IF($B336="","",PRODUCT(X252,Y279)*(1-SUM($C$547))*(1-SUM($C$548))))</f>
        <v/>
      </c>
      <c r="Y336" s="74" t="str">
        <f t="shared" ref="Y336:Y345" si="212">IF(AB$83="","",IF($B336="","",PRODUCT(Y252,Z279)*(1-SUM($C$547))*(1-SUM($C$548))))</f>
        <v/>
      </c>
      <c r="Z336" s="74" t="str">
        <f t="shared" ref="Z336:Z345" si="213">IF(AC$83="","",IF($B336="","",PRODUCT(Z252,AA279)*(1-SUM($C$547))*(1-SUM($C$548))))</f>
        <v/>
      </c>
      <c r="AA336" s="74" t="str">
        <f t="shared" ref="AA336:AA345" si="214">IF(AD$83="","",IF($B336="","",PRODUCT(AA252,AB279)*(1-SUM($C$547))*(1-SUM($C$548))))</f>
        <v/>
      </c>
      <c r="AB336" s="74" t="str">
        <f t="shared" ref="AB336:AB345" si="215">IF(AE$83="","",IF($B336="","",PRODUCT(AB252,AC279)*(1-SUM($C$547))*(1-SUM($C$548))))</f>
        <v/>
      </c>
      <c r="AC336" s="74" t="str">
        <f t="shared" ref="AC336:AC345" si="216">IF(AF$83="","",IF($B336="","",PRODUCT(AC252,AD279)*(1-SUM($C$547))*(1-SUM($C$548))))</f>
        <v/>
      </c>
      <c r="AD336" s="74" t="str">
        <f t="shared" ref="AD336:AD345" si="217">IF(AG$83="","",IF($B336="","",PRODUCT(AD252,AE279)*(1-SUM($C$547))*(1-SUM($C$548))))</f>
        <v/>
      </c>
      <c r="AE336" s="74" t="str">
        <f t="shared" ref="AE336:AE345" si="218">IF(AH$83="","",IF($B336="","",PRODUCT(AE252,AF279)*(1-SUM($C$547))*(1-SUM($C$548))))</f>
        <v/>
      </c>
      <c r="AF336" s="74" t="str">
        <f t="shared" ref="AF336:AF345" si="219">IF(AI$83="","",IF($B336="","",PRODUCT(AF252,AG279)*(1-SUM($C$547))*(1-SUM($C$548))))</f>
        <v/>
      </c>
      <c r="AG336" s="74" t="str">
        <f t="shared" ref="AG336:AG345" si="220">IF(AJ$83="","",IF($B336="","",PRODUCT(AG252,AH279)*(1-SUM($C$547))*(1-SUM($C$548))))</f>
        <v/>
      </c>
    </row>
    <row r="337" spans="1:33" s="61" customFormat="1">
      <c r="A337" s="84" t="str">
        <f t="shared" ref="A337:B337" si="221">IF(A280="","",A280)</f>
        <v/>
      </c>
      <c r="B337" s="175" t="str">
        <f t="shared" si="221"/>
        <v/>
      </c>
      <c r="C337" s="243" t="str">
        <f t="shared" ref="C337:C345" si="222">IF(B337="","","zł/rok")</f>
        <v/>
      </c>
      <c r="D337" s="78" t="str">
        <f t="shared" si="191"/>
        <v/>
      </c>
      <c r="E337" s="78" t="str">
        <f t="shared" si="192"/>
        <v/>
      </c>
      <c r="F337" s="78" t="str">
        <f t="shared" si="193"/>
        <v/>
      </c>
      <c r="G337" s="78" t="str">
        <f t="shared" si="194"/>
        <v/>
      </c>
      <c r="H337" s="78" t="str">
        <f t="shared" si="195"/>
        <v/>
      </c>
      <c r="I337" s="78" t="str">
        <f t="shared" si="196"/>
        <v/>
      </c>
      <c r="J337" s="78" t="str">
        <f t="shared" si="197"/>
        <v/>
      </c>
      <c r="K337" s="78" t="str">
        <f t="shared" si="198"/>
        <v/>
      </c>
      <c r="L337" s="78" t="str">
        <f t="shared" si="199"/>
        <v/>
      </c>
      <c r="M337" s="78" t="str">
        <f t="shared" si="200"/>
        <v/>
      </c>
      <c r="N337" s="78" t="str">
        <f t="shared" si="201"/>
        <v/>
      </c>
      <c r="O337" s="78" t="str">
        <f t="shared" si="202"/>
        <v/>
      </c>
      <c r="P337" s="78" t="str">
        <f t="shared" si="203"/>
        <v/>
      </c>
      <c r="Q337" s="78" t="str">
        <f t="shared" si="204"/>
        <v/>
      </c>
      <c r="R337" s="78" t="str">
        <f t="shared" si="205"/>
        <v/>
      </c>
      <c r="S337" s="78" t="str">
        <f t="shared" si="206"/>
        <v/>
      </c>
      <c r="T337" s="78" t="str">
        <f t="shared" si="207"/>
        <v/>
      </c>
      <c r="U337" s="78" t="str">
        <f t="shared" si="208"/>
        <v/>
      </c>
      <c r="V337" s="78" t="str">
        <f t="shared" si="209"/>
        <v/>
      </c>
      <c r="W337" s="78" t="str">
        <f t="shared" si="210"/>
        <v/>
      </c>
      <c r="X337" s="78" t="str">
        <f t="shared" si="211"/>
        <v/>
      </c>
      <c r="Y337" s="78" t="str">
        <f t="shared" si="212"/>
        <v/>
      </c>
      <c r="Z337" s="78" t="str">
        <f t="shared" si="213"/>
        <v/>
      </c>
      <c r="AA337" s="78" t="str">
        <f t="shared" si="214"/>
        <v/>
      </c>
      <c r="AB337" s="78" t="str">
        <f t="shared" si="215"/>
        <v/>
      </c>
      <c r="AC337" s="78" t="str">
        <f t="shared" si="216"/>
        <v/>
      </c>
      <c r="AD337" s="78" t="str">
        <f t="shared" si="217"/>
        <v/>
      </c>
      <c r="AE337" s="78" t="str">
        <f t="shared" si="218"/>
        <v/>
      </c>
      <c r="AF337" s="78" t="str">
        <f t="shared" si="219"/>
        <v/>
      </c>
      <c r="AG337" s="78" t="str">
        <f t="shared" si="220"/>
        <v/>
      </c>
    </row>
    <row r="338" spans="1:33" s="61" customFormat="1">
      <c r="A338" s="84" t="str">
        <f t="shared" ref="A338:B338" si="223">IF(A281="","",A281)</f>
        <v/>
      </c>
      <c r="B338" s="175" t="str">
        <f t="shared" si="223"/>
        <v/>
      </c>
      <c r="C338" s="243" t="str">
        <f t="shared" si="222"/>
        <v/>
      </c>
      <c r="D338" s="78" t="str">
        <f t="shared" si="191"/>
        <v/>
      </c>
      <c r="E338" s="78" t="str">
        <f t="shared" si="192"/>
        <v/>
      </c>
      <c r="F338" s="78" t="str">
        <f t="shared" si="193"/>
        <v/>
      </c>
      <c r="G338" s="78" t="str">
        <f t="shared" si="194"/>
        <v/>
      </c>
      <c r="H338" s="78" t="str">
        <f t="shared" si="195"/>
        <v/>
      </c>
      <c r="I338" s="78" t="str">
        <f t="shared" si="196"/>
        <v/>
      </c>
      <c r="J338" s="78" t="str">
        <f t="shared" si="197"/>
        <v/>
      </c>
      <c r="K338" s="78" t="str">
        <f t="shared" si="198"/>
        <v/>
      </c>
      <c r="L338" s="78" t="str">
        <f t="shared" si="199"/>
        <v/>
      </c>
      <c r="M338" s="78" t="str">
        <f t="shared" si="200"/>
        <v/>
      </c>
      <c r="N338" s="78" t="str">
        <f t="shared" si="201"/>
        <v/>
      </c>
      <c r="O338" s="78" t="str">
        <f t="shared" si="202"/>
        <v/>
      </c>
      <c r="P338" s="78" t="str">
        <f t="shared" si="203"/>
        <v/>
      </c>
      <c r="Q338" s="78" t="str">
        <f t="shared" si="204"/>
        <v/>
      </c>
      <c r="R338" s="78" t="str">
        <f t="shared" si="205"/>
        <v/>
      </c>
      <c r="S338" s="78" t="str">
        <f t="shared" si="206"/>
        <v/>
      </c>
      <c r="T338" s="78" t="str">
        <f t="shared" si="207"/>
        <v/>
      </c>
      <c r="U338" s="78" t="str">
        <f t="shared" si="208"/>
        <v/>
      </c>
      <c r="V338" s="78" t="str">
        <f t="shared" si="209"/>
        <v/>
      </c>
      <c r="W338" s="78" t="str">
        <f t="shared" si="210"/>
        <v/>
      </c>
      <c r="X338" s="78" t="str">
        <f t="shared" si="211"/>
        <v/>
      </c>
      <c r="Y338" s="78" t="str">
        <f t="shared" si="212"/>
        <v/>
      </c>
      <c r="Z338" s="78" t="str">
        <f t="shared" si="213"/>
        <v/>
      </c>
      <c r="AA338" s="78" t="str">
        <f t="shared" si="214"/>
        <v/>
      </c>
      <c r="AB338" s="78" t="str">
        <f t="shared" si="215"/>
        <v/>
      </c>
      <c r="AC338" s="78" t="str">
        <f t="shared" si="216"/>
        <v/>
      </c>
      <c r="AD338" s="78" t="str">
        <f t="shared" si="217"/>
        <v/>
      </c>
      <c r="AE338" s="78" t="str">
        <f t="shared" si="218"/>
        <v/>
      </c>
      <c r="AF338" s="78" t="str">
        <f t="shared" si="219"/>
        <v/>
      </c>
      <c r="AG338" s="78" t="str">
        <f t="shared" si="220"/>
        <v/>
      </c>
    </row>
    <row r="339" spans="1:33" s="61" customFormat="1">
      <c r="A339" s="84" t="str">
        <f t="shared" ref="A339:B339" si="224">IF(A282="","",A282)</f>
        <v/>
      </c>
      <c r="B339" s="175" t="str">
        <f t="shared" si="224"/>
        <v/>
      </c>
      <c r="C339" s="243" t="str">
        <f t="shared" si="222"/>
        <v/>
      </c>
      <c r="D339" s="78" t="str">
        <f t="shared" si="191"/>
        <v/>
      </c>
      <c r="E339" s="78" t="str">
        <f t="shared" si="192"/>
        <v/>
      </c>
      <c r="F339" s="78" t="str">
        <f t="shared" si="193"/>
        <v/>
      </c>
      <c r="G339" s="78" t="str">
        <f t="shared" si="194"/>
        <v/>
      </c>
      <c r="H339" s="78" t="str">
        <f t="shared" si="195"/>
        <v/>
      </c>
      <c r="I339" s="78" t="str">
        <f t="shared" si="196"/>
        <v/>
      </c>
      <c r="J339" s="78" t="str">
        <f t="shared" si="197"/>
        <v/>
      </c>
      <c r="K339" s="78" t="str">
        <f t="shared" si="198"/>
        <v/>
      </c>
      <c r="L339" s="78" t="str">
        <f t="shared" si="199"/>
        <v/>
      </c>
      <c r="M339" s="78" t="str">
        <f t="shared" si="200"/>
        <v/>
      </c>
      <c r="N339" s="78" t="str">
        <f t="shared" si="201"/>
        <v/>
      </c>
      <c r="O339" s="78" t="str">
        <f t="shared" si="202"/>
        <v/>
      </c>
      <c r="P339" s="78" t="str">
        <f t="shared" si="203"/>
        <v/>
      </c>
      <c r="Q339" s="78" t="str">
        <f t="shared" si="204"/>
        <v/>
      </c>
      <c r="R339" s="78" t="str">
        <f t="shared" si="205"/>
        <v/>
      </c>
      <c r="S339" s="78" t="str">
        <f t="shared" si="206"/>
        <v/>
      </c>
      <c r="T339" s="78" t="str">
        <f t="shared" si="207"/>
        <v/>
      </c>
      <c r="U339" s="78" t="str">
        <f t="shared" si="208"/>
        <v/>
      </c>
      <c r="V339" s="78" t="str">
        <f t="shared" si="209"/>
        <v/>
      </c>
      <c r="W339" s="78" t="str">
        <f t="shared" si="210"/>
        <v/>
      </c>
      <c r="X339" s="78" t="str">
        <f t="shared" si="211"/>
        <v/>
      </c>
      <c r="Y339" s="78" t="str">
        <f t="shared" si="212"/>
        <v/>
      </c>
      <c r="Z339" s="78" t="str">
        <f t="shared" si="213"/>
        <v/>
      </c>
      <c r="AA339" s="78" t="str">
        <f t="shared" si="214"/>
        <v/>
      </c>
      <c r="AB339" s="78" t="str">
        <f t="shared" si="215"/>
        <v/>
      </c>
      <c r="AC339" s="78" t="str">
        <f t="shared" si="216"/>
        <v/>
      </c>
      <c r="AD339" s="78" t="str">
        <f t="shared" si="217"/>
        <v/>
      </c>
      <c r="AE339" s="78" t="str">
        <f t="shared" si="218"/>
        <v/>
      </c>
      <c r="AF339" s="78" t="str">
        <f t="shared" si="219"/>
        <v/>
      </c>
      <c r="AG339" s="78" t="str">
        <f t="shared" si="220"/>
        <v/>
      </c>
    </row>
    <row r="340" spans="1:33" s="136" customFormat="1">
      <c r="A340" s="84" t="str">
        <f t="shared" ref="A340:B340" si="225">IF(A283="","",A283)</f>
        <v/>
      </c>
      <c r="B340" s="175" t="str">
        <f t="shared" si="225"/>
        <v/>
      </c>
      <c r="C340" s="243" t="str">
        <f t="shared" si="222"/>
        <v/>
      </c>
      <c r="D340" s="78" t="str">
        <f t="shared" si="191"/>
        <v/>
      </c>
      <c r="E340" s="78" t="str">
        <f t="shared" si="192"/>
        <v/>
      </c>
      <c r="F340" s="78" t="str">
        <f t="shared" si="193"/>
        <v/>
      </c>
      <c r="G340" s="78" t="str">
        <f t="shared" si="194"/>
        <v/>
      </c>
      <c r="H340" s="78" t="str">
        <f t="shared" si="195"/>
        <v/>
      </c>
      <c r="I340" s="78" t="str">
        <f t="shared" si="196"/>
        <v/>
      </c>
      <c r="J340" s="78" t="str">
        <f t="shared" si="197"/>
        <v/>
      </c>
      <c r="K340" s="78" t="str">
        <f t="shared" si="198"/>
        <v/>
      </c>
      <c r="L340" s="78" t="str">
        <f t="shared" si="199"/>
        <v/>
      </c>
      <c r="M340" s="78" t="str">
        <f t="shared" si="200"/>
        <v/>
      </c>
      <c r="N340" s="78" t="str">
        <f t="shared" si="201"/>
        <v/>
      </c>
      <c r="O340" s="78" t="str">
        <f t="shared" si="202"/>
        <v/>
      </c>
      <c r="P340" s="78" t="str">
        <f t="shared" si="203"/>
        <v/>
      </c>
      <c r="Q340" s="78" t="str">
        <f t="shared" si="204"/>
        <v/>
      </c>
      <c r="R340" s="78" t="str">
        <f t="shared" si="205"/>
        <v/>
      </c>
      <c r="S340" s="78" t="str">
        <f t="shared" si="206"/>
        <v/>
      </c>
      <c r="T340" s="78" t="str">
        <f t="shared" si="207"/>
        <v/>
      </c>
      <c r="U340" s="78" t="str">
        <f t="shared" si="208"/>
        <v/>
      </c>
      <c r="V340" s="78" t="str">
        <f t="shared" si="209"/>
        <v/>
      </c>
      <c r="W340" s="78" t="str">
        <f t="shared" si="210"/>
        <v/>
      </c>
      <c r="X340" s="78" t="str">
        <f t="shared" si="211"/>
        <v/>
      </c>
      <c r="Y340" s="78" t="str">
        <f t="shared" si="212"/>
        <v/>
      </c>
      <c r="Z340" s="78" t="str">
        <f t="shared" si="213"/>
        <v/>
      </c>
      <c r="AA340" s="78" t="str">
        <f t="shared" si="214"/>
        <v/>
      </c>
      <c r="AB340" s="78" t="str">
        <f t="shared" si="215"/>
        <v/>
      </c>
      <c r="AC340" s="78" t="str">
        <f t="shared" si="216"/>
        <v/>
      </c>
      <c r="AD340" s="78" t="str">
        <f t="shared" si="217"/>
        <v/>
      </c>
      <c r="AE340" s="78" t="str">
        <f t="shared" si="218"/>
        <v/>
      </c>
      <c r="AF340" s="78" t="str">
        <f t="shared" si="219"/>
        <v/>
      </c>
      <c r="AG340" s="78" t="str">
        <f t="shared" si="220"/>
        <v/>
      </c>
    </row>
    <row r="341" spans="1:33" s="136" customFormat="1">
      <c r="A341" s="84" t="str">
        <f t="shared" ref="A341:B341" si="226">IF(A284="","",A284)</f>
        <v/>
      </c>
      <c r="B341" s="175" t="str">
        <f t="shared" si="226"/>
        <v/>
      </c>
      <c r="C341" s="243" t="str">
        <f t="shared" si="222"/>
        <v/>
      </c>
      <c r="D341" s="78" t="str">
        <f t="shared" si="191"/>
        <v/>
      </c>
      <c r="E341" s="78" t="str">
        <f t="shared" si="192"/>
        <v/>
      </c>
      <c r="F341" s="78" t="str">
        <f t="shared" si="193"/>
        <v/>
      </c>
      <c r="G341" s="78" t="str">
        <f t="shared" si="194"/>
        <v/>
      </c>
      <c r="H341" s="78" t="str">
        <f t="shared" si="195"/>
        <v/>
      </c>
      <c r="I341" s="78" t="str">
        <f t="shared" si="196"/>
        <v/>
      </c>
      <c r="J341" s="78" t="str">
        <f t="shared" si="197"/>
        <v/>
      </c>
      <c r="K341" s="78" t="str">
        <f t="shared" si="198"/>
        <v/>
      </c>
      <c r="L341" s="78" t="str">
        <f t="shared" si="199"/>
        <v/>
      </c>
      <c r="M341" s="78" t="str">
        <f t="shared" si="200"/>
        <v/>
      </c>
      <c r="N341" s="78" t="str">
        <f t="shared" si="201"/>
        <v/>
      </c>
      <c r="O341" s="78" t="str">
        <f t="shared" si="202"/>
        <v/>
      </c>
      <c r="P341" s="78" t="str">
        <f t="shared" si="203"/>
        <v/>
      </c>
      <c r="Q341" s="78" t="str">
        <f t="shared" si="204"/>
        <v/>
      </c>
      <c r="R341" s="78" t="str">
        <f t="shared" si="205"/>
        <v/>
      </c>
      <c r="S341" s="78" t="str">
        <f t="shared" si="206"/>
        <v/>
      </c>
      <c r="T341" s="78" t="str">
        <f t="shared" si="207"/>
        <v/>
      </c>
      <c r="U341" s="78" t="str">
        <f t="shared" si="208"/>
        <v/>
      </c>
      <c r="V341" s="78" t="str">
        <f t="shared" si="209"/>
        <v/>
      </c>
      <c r="W341" s="78" t="str">
        <f t="shared" si="210"/>
        <v/>
      </c>
      <c r="X341" s="78" t="str">
        <f t="shared" si="211"/>
        <v/>
      </c>
      <c r="Y341" s="78" t="str">
        <f t="shared" si="212"/>
        <v/>
      </c>
      <c r="Z341" s="78" t="str">
        <f t="shared" si="213"/>
        <v/>
      </c>
      <c r="AA341" s="78" t="str">
        <f t="shared" si="214"/>
        <v/>
      </c>
      <c r="AB341" s="78" t="str">
        <f t="shared" si="215"/>
        <v/>
      </c>
      <c r="AC341" s="78" t="str">
        <f t="shared" si="216"/>
        <v/>
      </c>
      <c r="AD341" s="78" t="str">
        <f t="shared" si="217"/>
        <v/>
      </c>
      <c r="AE341" s="78" t="str">
        <f t="shared" si="218"/>
        <v/>
      </c>
      <c r="AF341" s="78" t="str">
        <f t="shared" si="219"/>
        <v/>
      </c>
      <c r="AG341" s="78" t="str">
        <f t="shared" si="220"/>
        <v/>
      </c>
    </row>
    <row r="342" spans="1:33" s="136" customFormat="1">
      <c r="A342" s="84" t="str">
        <f t="shared" ref="A342:B342" si="227">IF(A285="","",A285)</f>
        <v/>
      </c>
      <c r="B342" s="175" t="str">
        <f t="shared" si="227"/>
        <v/>
      </c>
      <c r="C342" s="243" t="str">
        <f t="shared" si="222"/>
        <v/>
      </c>
      <c r="D342" s="78" t="str">
        <f t="shared" si="191"/>
        <v/>
      </c>
      <c r="E342" s="78" t="str">
        <f t="shared" si="192"/>
        <v/>
      </c>
      <c r="F342" s="78" t="str">
        <f t="shared" si="193"/>
        <v/>
      </c>
      <c r="G342" s="78" t="str">
        <f t="shared" si="194"/>
        <v/>
      </c>
      <c r="H342" s="78" t="str">
        <f t="shared" si="195"/>
        <v/>
      </c>
      <c r="I342" s="78" t="str">
        <f t="shared" si="196"/>
        <v/>
      </c>
      <c r="J342" s="78" t="str">
        <f t="shared" si="197"/>
        <v/>
      </c>
      <c r="K342" s="78" t="str">
        <f t="shared" si="198"/>
        <v/>
      </c>
      <c r="L342" s="78" t="str">
        <f t="shared" si="199"/>
        <v/>
      </c>
      <c r="M342" s="78" t="str">
        <f t="shared" si="200"/>
        <v/>
      </c>
      <c r="N342" s="78" t="str">
        <f t="shared" si="201"/>
        <v/>
      </c>
      <c r="O342" s="78" t="str">
        <f t="shared" si="202"/>
        <v/>
      </c>
      <c r="P342" s="78" t="str">
        <f t="shared" si="203"/>
        <v/>
      </c>
      <c r="Q342" s="78" t="str">
        <f t="shared" si="204"/>
        <v/>
      </c>
      <c r="R342" s="78" t="str">
        <f t="shared" si="205"/>
        <v/>
      </c>
      <c r="S342" s="78" t="str">
        <f t="shared" si="206"/>
        <v/>
      </c>
      <c r="T342" s="78" t="str">
        <f t="shared" si="207"/>
        <v/>
      </c>
      <c r="U342" s="78" t="str">
        <f t="shared" si="208"/>
        <v/>
      </c>
      <c r="V342" s="78" t="str">
        <f t="shared" si="209"/>
        <v/>
      </c>
      <c r="W342" s="78" t="str">
        <f t="shared" si="210"/>
        <v/>
      </c>
      <c r="X342" s="78" t="str">
        <f t="shared" si="211"/>
        <v/>
      </c>
      <c r="Y342" s="78" t="str">
        <f t="shared" si="212"/>
        <v/>
      </c>
      <c r="Z342" s="78" t="str">
        <f t="shared" si="213"/>
        <v/>
      </c>
      <c r="AA342" s="78" t="str">
        <f t="shared" si="214"/>
        <v/>
      </c>
      <c r="AB342" s="78" t="str">
        <f t="shared" si="215"/>
        <v/>
      </c>
      <c r="AC342" s="78" t="str">
        <f t="shared" si="216"/>
        <v/>
      </c>
      <c r="AD342" s="78" t="str">
        <f t="shared" si="217"/>
        <v/>
      </c>
      <c r="AE342" s="78" t="str">
        <f t="shared" si="218"/>
        <v/>
      </c>
      <c r="AF342" s="78" t="str">
        <f t="shared" si="219"/>
        <v/>
      </c>
      <c r="AG342" s="78" t="str">
        <f t="shared" si="220"/>
        <v/>
      </c>
    </row>
    <row r="343" spans="1:33" s="136" customFormat="1">
      <c r="A343" s="84" t="str">
        <f t="shared" ref="A343:B343" si="228">IF(A286="","",A286)</f>
        <v/>
      </c>
      <c r="B343" s="175" t="str">
        <f t="shared" si="228"/>
        <v/>
      </c>
      <c r="C343" s="243" t="str">
        <f t="shared" si="222"/>
        <v/>
      </c>
      <c r="D343" s="78" t="str">
        <f t="shared" si="191"/>
        <v/>
      </c>
      <c r="E343" s="78" t="str">
        <f t="shared" si="192"/>
        <v/>
      </c>
      <c r="F343" s="78" t="str">
        <f t="shared" si="193"/>
        <v/>
      </c>
      <c r="G343" s="78" t="str">
        <f t="shared" si="194"/>
        <v/>
      </c>
      <c r="H343" s="78" t="str">
        <f t="shared" si="195"/>
        <v/>
      </c>
      <c r="I343" s="78" t="str">
        <f t="shared" si="196"/>
        <v/>
      </c>
      <c r="J343" s="78" t="str">
        <f t="shared" si="197"/>
        <v/>
      </c>
      <c r="K343" s="78" t="str">
        <f t="shared" si="198"/>
        <v/>
      </c>
      <c r="L343" s="78" t="str">
        <f t="shared" si="199"/>
        <v/>
      </c>
      <c r="M343" s="78" t="str">
        <f t="shared" si="200"/>
        <v/>
      </c>
      <c r="N343" s="78" t="str">
        <f t="shared" si="201"/>
        <v/>
      </c>
      <c r="O343" s="78" t="str">
        <f t="shared" si="202"/>
        <v/>
      </c>
      <c r="P343" s="78" t="str">
        <f t="shared" si="203"/>
        <v/>
      </c>
      <c r="Q343" s="78" t="str">
        <f t="shared" si="204"/>
        <v/>
      </c>
      <c r="R343" s="78" t="str">
        <f t="shared" si="205"/>
        <v/>
      </c>
      <c r="S343" s="78" t="str">
        <f t="shared" si="206"/>
        <v/>
      </c>
      <c r="T343" s="78" t="str">
        <f t="shared" si="207"/>
        <v/>
      </c>
      <c r="U343" s="78" t="str">
        <f t="shared" si="208"/>
        <v/>
      </c>
      <c r="V343" s="78" t="str">
        <f t="shared" si="209"/>
        <v/>
      </c>
      <c r="W343" s="78" t="str">
        <f t="shared" si="210"/>
        <v/>
      </c>
      <c r="X343" s="78" t="str">
        <f t="shared" si="211"/>
        <v/>
      </c>
      <c r="Y343" s="78" t="str">
        <f t="shared" si="212"/>
        <v/>
      </c>
      <c r="Z343" s="78" t="str">
        <f t="shared" si="213"/>
        <v/>
      </c>
      <c r="AA343" s="78" t="str">
        <f t="shared" si="214"/>
        <v/>
      </c>
      <c r="AB343" s="78" t="str">
        <f t="shared" si="215"/>
        <v/>
      </c>
      <c r="AC343" s="78" t="str">
        <f t="shared" si="216"/>
        <v/>
      </c>
      <c r="AD343" s="78" t="str">
        <f t="shared" si="217"/>
        <v/>
      </c>
      <c r="AE343" s="78" t="str">
        <f t="shared" si="218"/>
        <v/>
      </c>
      <c r="AF343" s="78" t="str">
        <f t="shared" si="219"/>
        <v/>
      </c>
      <c r="AG343" s="78" t="str">
        <f t="shared" si="220"/>
        <v/>
      </c>
    </row>
    <row r="344" spans="1:33" s="136" customFormat="1">
      <c r="A344" s="84" t="str">
        <f t="shared" ref="A344:B344" si="229">IF(A287="","",A287)</f>
        <v/>
      </c>
      <c r="B344" s="175" t="str">
        <f t="shared" si="229"/>
        <v/>
      </c>
      <c r="C344" s="243" t="str">
        <f t="shared" si="222"/>
        <v/>
      </c>
      <c r="D344" s="78" t="str">
        <f t="shared" si="191"/>
        <v/>
      </c>
      <c r="E344" s="78" t="str">
        <f t="shared" si="192"/>
        <v/>
      </c>
      <c r="F344" s="78" t="str">
        <f t="shared" si="193"/>
        <v/>
      </c>
      <c r="G344" s="78" t="str">
        <f t="shared" si="194"/>
        <v/>
      </c>
      <c r="H344" s="78" t="str">
        <f t="shared" si="195"/>
        <v/>
      </c>
      <c r="I344" s="78" t="str">
        <f t="shared" si="196"/>
        <v/>
      </c>
      <c r="J344" s="78" t="str">
        <f t="shared" si="197"/>
        <v/>
      </c>
      <c r="K344" s="78" t="str">
        <f t="shared" si="198"/>
        <v/>
      </c>
      <c r="L344" s="78" t="str">
        <f t="shared" si="199"/>
        <v/>
      </c>
      <c r="M344" s="78" t="str">
        <f t="shared" si="200"/>
        <v/>
      </c>
      <c r="N344" s="78" t="str">
        <f t="shared" si="201"/>
        <v/>
      </c>
      <c r="O344" s="78" t="str">
        <f t="shared" si="202"/>
        <v/>
      </c>
      <c r="P344" s="78" t="str">
        <f t="shared" si="203"/>
        <v/>
      </c>
      <c r="Q344" s="78" t="str">
        <f t="shared" si="204"/>
        <v/>
      </c>
      <c r="R344" s="78" t="str">
        <f t="shared" si="205"/>
        <v/>
      </c>
      <c r="S344" s="78" t="str">
        <f t="shared" si="206"/>
        <v/>
      </c>
      <c r="T344" s="78" t="str">
        <f t="shared" si="207"/>
        <v/>
      </c>
      <c r="U344" s="78" t="str">
        <f t="shared" si="208"/>
        <v/>
      </c>
      <c r="V344" s="78" t="str">
        <f t="shared" si="209"/>
        <v/>
      </c>
      <c r="W344" s="78" t="str">
        <f t="shared" si="210"/>
        <v/>
      </c>
      <c r="X344" s="78" t="str">
        <f t="shared" si="211"/>
        <v/>
      </c>
      <c r="Y344" s="78" t="str">
        <f t="shared" si="212"/>
        <v/>
      </c>
      <c r="Z344" s="78" t="str">
        <f t="shared" si="213"/>
        <v/>
      </c>
      <c r="AA344" s="78" t="str">
        <f t="shared" si="214"/>
        <v/>
      </c>
      <c r="AB344" s="78" t="str">
        <f t="shared" si="215"/>
        <v/>
      </c>
      <c r="AC344" s="78" t="str">
        <f t="shared" si="216"/>
        <v/>
      </c>
      <c r="AD344" s="78" t="str">
        <f t="shared" si="217"/>
        <v/>
      </c>
      <c r="AE344" s="78" t="str">
        <f t="shared" si="218"/>
        <v/>
      </c>
      <c r="AF344" s="78" t="str">
        <f t="shared" si="219"/>
        <v/>
      </c>
      <c r="AG344" s="78" t="str">
        <f t="shared" si="220"/>
        <v/>
      </c>
    </row>
    <row r="345" spans="1:33" s="61" customFormat="1">
      <c r="A345" s="95" t="str">
        <f t="shared" ref="A345:B345" si="230">IF(A288="","",A288)</f>
        <v/>
      </c>
      <c r="B345" s="179" t="str">
        <f t="shared" si="230"/>
        <v/>
      </c>
      <c r="C345" s="244" t="str">
        <f t="shared" si="222"/>
        <v/>
      </c>
      <c r="D345" s="109" t="str">
        <f t="shared" si="191"/>
        <v/>
      </c>
      <c r="E345" s="109" t="str">
        <f t="shared" si="192"/>
        <v/>
      </c>
      <c r="F345" s="109" t="str">
        <f t="shared" si="193"/>
        <v/>
      </c>
      <c r="G345" s="109" t="str">
        <f t="shared" si="194"/>
        <v/>
      </c>
      <c r="H345" s="109" t="str">
        <f t="shared" si="195"/>
        <v/>
      </c>
      <c r="I345" s="109" t="str">
        <f t="shared" si="196"/>
        <v/>
      </c>
      <c r="J345" s="109" t="str">
        <f t="shared" si="197"/>
        <v/>
      </c>
      <c r="K345" s="109" t="str">
        <f t="shared" si="198"/>
        <v/>
      </c>
      <c r="L345" s="109" t="str">
        <f t="shared" si="199"/>
        <v/>
      </c>
      <c r="M345" s="109" t="str">
        <f t="shared" si="200"/>
        <v/>
      </c>
      <c r="N345" s="109" t="str">
        <f t="shared" si="201"/>
        <v/>
      </c>
      <c r="O345" s="109" t="str">
        <f t="shared" si="202"/>
        <v/>
      </c>
      <c r="P345" s="109" t="str">
        <f t="shared" si="203"/>
        <v/>
      </c>
      <c r="Q345" s="109" t="str">
        <f t="shared" si="204"/>
        <v/>
      </c>
      <c r="R345" s="109" t="str">
        <f t="shared" si="205"/>
        <v/>
      </c>
      <c r="S345" s="109" t="str">
        <f t="shared" si="206"/>
        <v/>
      </c>
      <c r="T345" s="109" t="str">
        <f t="shared" si="207"/>
        <v/>
      </c>
      <c r="U345" s="109" t="str">
        <f t="shared" si="208"/>
        <v/>
      </c>
      <c r="V345" s="109" t="str">
        <f t="shared" si="209"/>
        <v/>
      </c>
      <c r="W345" s="109" t="str">
        <f t="shared" si="210"/>
        <v/>
      </c>
      <c r="X345" s="109" t="str">
        <f t="shared" si="211"/>
        <v/>
      </c>
      <c r="Y345" s="109" t="str">
        <f t="shared" si="212"/>
        <v/>
      </c>
      <c r="Z345" s="109" t="str">
        <f t="shared" si="213"/>
        <v/>
      </c>
      <c r="AA345" s="109" t="str">
        <f t="shared" si="214"/>
        <v/>
      </c>
      <c r="AB345" s="109" t="str">
        <f t="shared" si="215"/>
        <v/>
      </c>
      <c r="AC345" s="109" t="str">
        <f t="shared" si="216"/>
        <v/>
      </c>
      <c r="AD345" s="109" t="str">
        <f t="shared" si="217"/>
        <v/>
      </c>
      <c r="AE345" s="109" t="str">
        <f t="shared" si="218"/>
        <v/>
      </c>
      <c r="AF345" s="109" t="str">
        <f t="shared" si="219"/>
        <v/>
      </c>
      <c r="AG345" s="109" t="str">
        <f t="shared" si="220"/>
        <v/>
      </c>
    </row>
    <row r="346" spans="1:33" s="61" customFormat="1">
      <c r="A346" s="71" t="s">
        <v>112</v>
      </c>
      <c r="B346" s="10" t="s">
        <v>238</v>
      </c>
      <c r="C346" s="73" t="s">
        <v>1</v>
      </c>
      <c r="D346" s="74">
        <f>IF(G$83="","",SUM(D$336:D$345))</f>
        <v>0</v>
      </c>
      <c r="E346" s="74">
        <f t="shared" ref="E346:AG346" si="231">IF(H$83="","",SUM(E$336:E$345))</f>
        <v>0</v>
      </c>
      <c r="F346" s="74">
        <f t="shared" si="231"/>
        <v>0</v>
      </c>
      <c r="G346" s="74">
        <f t="shared" si="231"/>
        <v>0</v>
      </c>
      <c r="H346" s="74">
        <f t="shared" si="231"/>
        <v>0</v>
      </c>
      <c r="I346" s="74">
        <f t="shared" si="231"/>
        <v>0</v>
      </c>
      <c r="J346" s="74">
        <f t="shared" si="231"/>
        <v>0</v>
      </c>
      <c r="K346" s="74">
        <f t="shared" si="231"/>
        <v>0</v>
      </c>
      <c r="L346" s="74">
        <f t="shared" si="231"/>
        <v>0</v>
      </c>
      <c r="M346" s="74">
        <f t="shared" si="231"/>
        <v>0</v>
      </c>
      <c r="N346" s="74">
        <f t="shared" si="231"/>
        <v>0</v>
      </c>
      <c r="O346" s="74">
        <f t="shared" si="231"/>
        <v>0</v>
      </c>
      <c r="P346" s="74">
        <f t="shared" si="231"/>
        <v>0</v>
      </c>
      <c r="Q346" s="74">
        <f t="shared" si="231"/>
        <v>0</v>
      </c>
      <c r="R346" s="74">
        <f t="shared" si="231"/>
        <v>0</v>
      </c>
      <c r="S346" s="74">
        <f t="shared" si="231"/>
        <v>0</v>
      </c>
      <c r="T346" s="74">
        <f t="shared" si="231"/>
        <v>0</v>
      </c>
      <c r="U346" s="74">
        <f t="shared" si="231"/>
        <v>0</v>
      </c>
      <c r="V346" s="74">
        <f t="shared" si="231"/>
        <v>0</v>
      </c>
      <c r="W346" s="74">
        <f t="shared" si="231"/>
        <v>0</v>
      </c>
      <c r="X346" s="74">
        <f t="shared" si="231"/>
        <v>0</v>
      </c>
      <c r="Y346" s="74">
        <f t="shared" si="231"/>
        <v>0</v>
      </c>
      <c r="Z346" s="74">
        <f t="shared" si="231"/>
        <v>0</v>
      </c>
      <c r="AA346" s="74">
        <f t="shared" si="231"/>
        <v>0</v>
      </c>
      <c r="AB346" s="74">
        <f t="shared" si="231"/>
        <v>0</v>
      </c>
      <c r="AC346" s="74">
        <f t="shared" si="231"/>
        <v>0</v>
      </c>
      <c r="AD346" s="74">
        <f t="shared" si="231"/>
        <v>0</v>
      </c>
      <c r="AE346" s="74">
        <f t="shared" si="231"/>
        <v>0</v>
      </c>
      <c r="AF346" s="74">
        <f t="shared" si="231"/>
        <v>0</v>
      </c>
      <c r="AG346" s="74">
        <f t="shared" si="231"/>
        <v>0</v>
      </c>
    </row>
    <row r="347" spans="1:33" s="61" customFormat="1">
      <c r="A347" s="75" t="s">
        <v>146</v>
      </c>
      <c r="B347" s="99" t="s">
        <v>239</v>
      </c>
      <c r="C347" s="77" t="s">
        <v>1</v>
      </c>
      <c r="D347" s="78">
        <f>IF(G$83="","",IF(E$289="",D$346,D$346*E$289))</f>
        <v>0</v>
      </c>
      <c r="E347" s="78">
        <f t="shared" ref="E347:AG347" si="232">IF(H$83="","",IF(F$289="",E$346,E$346*F$289))</f>
        <v>0</v>
      </c>
      <c r="F347" s="78">
        <f t="shared" si="232"/>
        <v>0</v>
      </c>
      <c r="G347" s="78">
        <f t="shared" si="232"/>
        <v>0</v>
      </c>
      <c r="H347" s="78">
        <f t="shared" si="232"/>
        <v>0</v>
      </c>
      <c r="I347" s="78">
        <f t="shared" si="232"/>
        <v>0</v>
      </c>
      <c r="J347" s="78">
        <f t="shared" si="232"/>
        <v>0</v>
      </c>
      <c r="K347" s="78">
        <f t="shared" si="232"/>
        <v>0</v>
      </c>
      <c r="L347" s="78">
        <f t="shared" si="232"/>
        <v>0</v>
      </c>
      <c r="M347" s="78">
        <f t="shared" si="232"/>
        <v>0</v>
      </c>
      <c r="N347" s="78">
        <f t="shared" si="232"/>
        <v>0</v>
      </c>
      <c r="O347" s="78">
        <f t="shared" si="232"/>
        <v>0</v>
      </c>
      <c r="P347" s="78">
        <f t="shared" si="232"/>
        <v>0</v>
      </c>
      <c r="Q347" s="78">
        <f t="shared" si="232"/>
        <v>0</v>
      </c>
      <c r="R347" s="78">
        <f t="shared" si="232"/>
        <v>0</v>
      </c>
      <c r="S347" s="78">
        <f t="shared" si="232"/>
        <v>0</v>
      </c>
      <c r="T347" s="78">
        <f t="shared" si="232"/>
        <v>0</v>
      </c>
      <c r="U347" s="78">
        <f t="shared" si="232"/>
        <v>0</v>
      </c>
      <c r="V347" s="78">
        <f t="shared" si="232"/>
        <v>0</v>
      </c>
      <c r="W347" s="78">
        <f t="shared" si="232"/>
        <v>0</v>
      </c>
      <c r="X347" s="78">
        <f t="shared" si="232"/>
        <v>0</v>
      </c>
      <c r="Y347" s="78">
        <f t="shared" si="232"/>
        <v>0</v>
      </c>
      <c r="Z347" s="78">
        <f t="shared" si="232"/>
        <v>0</v>
      </c>
      <c r="AA347" s="78">
        <f t="shared" si="232"/>
        <v>0</v>
      </c>
      <c r="AB347" s="78">
        <f t="shared" si="232"/>
        <v>0</v>
      </c>
      <c r="AC347" s="78">
        <f t="shared" si="232"/>
        <v>0</v>
      </c>
      <c r="AD347" s="78">
        <f t="shared" si="232"/>
        <v>0</v>
      </c>
      <c r="AE347" s="78">
        <f t="shared" si="232"/>
        <v>0</v>
      </c>
      <c r="AF347" s="78">
        <f t="shared" si="232"/>
        <v>0</v>
      </c>
      <c r="AG347" s="78">
        <f t="shared" si="232"/>
        <v>0</v>
      </c>
    </row>
    <row r="348" spans="1:33" s="100" customFormat="1">
      <c r="A348" s="63" t="s">
        <v>124</v>
      </c>
      <c r="B348" s="106" t="s">
        <v>246</v>
      </c>
      <c r="C348" s="65" t="s">
        <v>1</v>
      </c>
      <c r="D348" s="66">
        <f>IF(G$83="","",IF(D$346=0,0,SUMPRODUCT(D$336:D$345,$D$279:$D$288)))</f>
        <v>0</v>
      </c>
      <c r="E348" s="66">
        <f t="shared" ref="E348:AG348" si="233">IF(H$83="","",IF(E$346=0,0,SUMPRODUCT(E$336:E$345,$D$279:$D$288)))</f>
        <v>0</v>
      </c>
      <c r="F348" s="66">
        <f t="shared" si="233"/>
        <v>0</v>
      </c>
      <c r="G348" s="66">
        <f t="shared" si="233"/>
        <v>0</v>
      </c>
      <c r="H348" s="66">
        <f t="shared" si="233"/>
        <v>0</v>
      </c>
      <c r="I348" s="66">
        <f t="shared" si="233"/>
        <v>0</v>
      </c>
      <c r="J348" s="66">
        <f t="shared" si="233"/>
        <v>0</v>
      </c>
      <c r="K348" s="66">
        <f t="shared" si="233"/>
        <v>0</v>
      </c>
      <c r="L348" s="66">
        <f t="shared" si="233"/>
        <v>0</v>
      </c>
      <c r="M348" s="66">
        <f t="shared" si="233"/>
        <v>0</v>
      </c>
      <c r="N348" s="66">
        <f t="shared" si="233"/>
        <v>0</v>
      </c>
      <c r="O348" s="66">
        <f t="shared" si="233"/>
        <v>0</v>
      </c>
      <c r="P348" s="66">
        <f t="shared" si="233"/>
        <v>0</v>
      </c>
      <c r="Q348" s="66">
        <f t="shared" si="233"/>
        <v>0</v>
      </c>
      <c r="R348" s="66">
        <f t="shared" si="233"/>
        <v>0</v>
      </c>
      <c r="S348" s="66">
        <f t="shared" si="233"/>
        <v>0</v>
      </c>
      <c r="T348" s="66">
        <f t="shared" si="233"/>
        <v>0</v>
      </c>
      <c r="U348" s="66">
        <f t="shared" si="233"/>
        <v>0</v>
      </c>
      <c r="V348" s="66">
        <f t="shared" si="233"/>
        <v>0</v>
      </c>
      <c r="W348" s="66">
        <f t="shared" si="233"/>
        <v>0</v>
      </c>
      <c r="X348" s="66">
        <f t="shared" si="233"/>
        <v>0</v>
      </c>
      <c r="Y348" s="66">
        <f t="shared" si="233"/>
        <v>0</v>
      </c>
      <c r="Z348" s="66">
        <f t="shared" si="233"/>
        <v>0</v>
      </c>
      <c r="AA348" s="66">
        <f t="shared" si="233"/>
        <v>0</v>
      </c>
      <c r="AB348" s="66">
        <f t="shared" si="233"/>
        <v>0</v>
      </c>
      <c r="AC348" s="66">
        <f t="shared" si="233"/>
        <v>0</v>
      </c>
      <c r="AD348" s="66">
        <f t="shared" si="233"/>
        <v>0</v>
      </c>
      <c r="AE348" s="66">
        <f t="shared" si="233"/>
        <v>0</v>
      </c>
      <c r="AF348" s="66">
        <f t="shared" si="233"/>
        <v>0</v>
      </c>
      <c r="AG348" s="66">
        <f t="shared" si="233"/>
        <v>0</v>
      </c>
    </row>
    <row r="349" spans="1:33" s="61" customFormat="1">
      <c r="A349" s="101" t="s">
        <v>240</v>
      </c>
      <c r="B349" s="98" t="str">
        <f>CONCATENATE("Przychody wariantu bez projektu –",$E$18)</f>
        <v>Przychody wariantu bez projektu – w cenach netto + część VAT</v>
      </c>
      <c r="C349" s="102" t="s">
        <v>1</v>
      </c>
      <c r="D349" s="103">
        <f>IF(G$83="","",SUM(D$346,D$348))</f>
        <v>0</v>
      </c>
      <c r="E349" s="103">
        <f t="shared" ref="E349:AG349" si="234">IF(H$83="","",SUM(E$346,E$348))</f>
        <v>0</v>
      </c>
      <c r="F349" s="103">
        <f t="shared" si="234"/>
        <v>0</v>
      </c>
      <c r="G349" s="103">
        <f t="shared" si="234"/>
        <v>0</v>
      </c>
      <c r="H349" s="103">
        <f t="shared" si="234"/>
        <v>0</v>
      </c>
      <c r="I349" s="103">
        <f t="shared" si="234"/>
        <v>0</v>
      </c>
      <c r="J349" s="103">
        <f t="shared" si="234"/>
        <v>0</v>
      </c>
      <c r="K349" s="103">
        <f t="shared" si="234"/>
        <v>0</v>
      </c>
      <c r="L349" s="103">
        <f t="shared" si="234"/>
        <v>0</v>
      </c>
      <c r="M349" s="103">
        <f t="shared" si="234"/>
        <v>0</v>
      </c>
      <c r="N349" s="103">
        <f t="shared" si="234"/>
        <v>0</v>
      </c>
      <c r="O349" s="103">
        <f t="shared" si="234"/>
        <v>0</v>
      </c>
      <c r="P349" s="103">
        <f t="shared" si="234"/>
        <v>0</v>
      </c>
      <c r="Q349" s="103">
        <f t="shared" si="234"/>
        <v>0</v>
      </c>
      <c r="R349" s="103">
        <f t="shared" si="234"/>
        <v>0</v>
      </c>
      <c r="S349" s="103">
        <f t="shared" si="234"/>
        <v>0</v>
      </c>
      <c r="T349" s="103">
        <f t="shared" si="234"/>
        <v>0</v>
      </c>
      <c r="U349" s="103">
        <f t="shared" si="234"/>
        <v>0</v>
      </c>
      <c r="V349" s="103">
        <f t="shared" si="234"/>
        <v>0</v>
      </c>
      <c r="W349" s="103">
        <f t="shared" si="234"/>
        <v>0</v>
      </c>
      <c r="X349" s="103">
        <f t="shared" si="234"/>
        <v>0</v>
      </c>
      <c r="Y349" s="103">
        <f t="shared" si="234"/>
        <v>0</v>
      </c>
      <c r="Z349" s="103">
        <f t="shared" si="234"/>
        <v>0</v>
      </c>
      <c r="AA349" s="103">
        <f t="shared" si="234"/>
        <v>0</v>
      </c>
      <c r="AB349" s="103">
        <f t="shared" si="234"/>
        <v>0</v>
      </c>
      <c r="AC349" s="103">
        <f t="shared" si="234"/>
        <v>0</v>
      </c>
      <c r="AD349" s="103">
        <f t="shared" si="234"/>
        <v>0</v>
      </c>
      <c r="AE349" s="103">
        <f t="shared" si="234"/>
        <v>0</v>
      </c>
      <c r="AF349" s="103">
        <f t="shared" si="234"/>
        <v>0</v>
      </c>
      <c r="AG349" s="103">
        <f t="shared" si="234"/>
        <v>0</v>
      </c>
    </row>
    <row r="350" spans="1:33" s="61" customFormat="1" ht="22.5">
      <c r="A350" s="286" t="s">
        <v>241</v>
      </c>
      <c r="B350" s="287" t="str">
        <f>CONCATENATE("Przychody wariantu bez projektu –",$E$18," (po uwzględnieniu wskaźnika ściągalności)")</f>
        <v>Przychody wariantu bez projektu – w cenach netto + część VAT (po uwzględnieniu wskaźnika ściągalności)</v>
      </c>
      <c r="C350" s="81" t="s">
        <v>1</v>
      </c>
      <c r="D350" s="288">
        <f>IF(G$83="","",SUM(D$347,D$348))</f>
        <v>0</v>
      </c>
      <c r="E350" s="288">
        <f t="shared" ref="E350:AG350" si="235">IF(H$83="","",SUM(E$347,E$348))</f>
        <v>0</v>
      </c>
      <c r="F350" s="288">
        <f t="shared" si="235"/>
        <v>0</v>
      </c>
      <c r="G350" s="288">
        <f t="shared" si="235"/>
        <v>0</v>
      </c>
      <c r="H350" s="288">
        <f t="shared" si="235"/>
        <v>0</v>
      </c>
      <c r="I350" s="288">
        <f t="shared" si="235"/>
        <v>0</v>
      </c>
      <c r="J350" s="288">
        <f t="shared" si="235"/>
        <v>0</v>
      </c>
      <c r="K350" s="288">
        <f t="shared" si="235"/>
        <v>0</v>
      </c>
      <c r="L350" s="288">
        <f t="shared" si="235"/>
        <v>0</v>
      </c>
      <c r="M350" s="288">
        <f t="shared" si="235"/>
        <v>0</v>
      </c>
      <c r="N350" s="288">
        <f t="shared" si="235"/>
        <v>0</v>
      </c>
      <c r="O350" s="288">
        <f t="shared" si="235"/>
        <v>0</v>
      </c>
      <c r="P350" s="288">
        <f t="shared" si="235"/>
        <v>0</v>
      </c>
      <c r="Q350" s="288">
        <f t="shared" si="235"/>
        <v>0</v>
      </c>
      <c r="R350" s="288">
        <f t="shared" si="235"/>
        <v>0</v>
      </c>
      <c r="S350" s="288">
        <f t="shared" si="235"/>
        <v>0</v>
      </c>
      <c r="T350" s="288">
        <f t="shared" si="235"/>
        <v>0</v>
      </c>
      <c r="U350" s="288">
        <f t="shared" si="235"/>
        <v>0</v>
      </c>
      <c r="V350" s="288">
        <f t="shared" si="235"/>
        <v>0</v>
      </c>
      <c r="W350" s="288">
        <f t="shared" si="235"/>
        <v>0</v>
      </c>
      <c r="X350" s="288">
        <f t="shared" si="235"/>
        <v>0</v>
      </c>
      <c r="Y350" s="288">
        <f t="shared" si="235"/>
        <v>0</v>
      </c>
      <c r="Z350" s="288">
        <f t="shared" si="235"/>
        <v>0</v>
      </c>
      <c r="AA350" s="288">
        <f t="shared" si="235"/>
        <v>0</v>
      </c>
      <c r="AB350" s="288">
        <f t="shared" si="235"/>
        <v>0</v>
      </c>
      <c r="AC350" s="288">
        <f t="shared" si="235"/>
        <v>0</v>
      </c>
      <c r="AD350" s="288">
        <f t="shared" si="235"/>
        <v>0</v>
      </c>
      <c r="AE350" s="288">
        <f t="shared" si="235"/>
        <v>0</v>
      </c>
      <c r="AF350" s="288">
        <f t="shared" si="235"/>
        <v>0</v>
      </c>
      <c r="AG350" s="288">
        <f t="shared" si="235"/>
        <v>0</v>
      </c>
    </row>
    <row r="351" spans="1:33" s="354" customFormat="1" ht="19.5" customHeight="1">
      <c r="A351" s="353"/>
      <c r="B351" s="354" t="s">
        <v>242</v>
      </c>
    </row>
    <row r="352" spans="1:33" s="8" customFormat="1">
      <c r="A352" s="833" t="s">
        <v>10</v>
      </c>
      <c r="B352" s="766" t="s">
        <v>2</v>
      </c>
      <c r="C352" s="797" t="s">
        <v>0</v>
      </c>
      <c r="D352" s="335" t="str">
        <f t="shared" ref="D352:AG352" si="236">IF(G$83="","",G$83)</f>
        <v>Faza oper.</v>
      </c>
      <c r="E352" s="335" t="str">
        <f t="shared" si="236"/>
        <v>Faza oper.</v>
      </c>
      <c r="F352" s="335" t="str">
        <f t="shared" si="236"/>
        <v>Faza oper.</v>
      </c>
      <c r="G352" s="335" t="str">
        <f t="shared" si="236"/>
        <v>Faza oper.</v>
      </c>
      <c r="H352" s="335" t="str">
        <f t="shared" si="236"/>
        <v>Faza oper.</v>
      </c>
      <c r="I352" s="335" t="str">
        <f t="shared" si="236"/>
        <v>Faza oper.</v>
      </c>
      <c r="J352" s="335" t="str">
        <f t="shared" si="236"/>
        <v>Faza oper.</v>
      </c>
      <c r="K352" s="335" t="str">
        <f t="shared" si="236"/>
        <v>Faza oper.</v>
      </c>
      <c r="L352" s="335" t="str">
        <f t="shared" si="236"/>
        <v>Faza oper.</v>
      </c>
      <c r="M352" s="335" t="str">
        <f t="shared" si="236"/>
        <v>Faza oper.</v>
      </c>
      <c r="N352" s="335" t="str">
        <f t="shared" si="236"/>
        <v>Faza oper.</v>
      </c>
      <c r="O352" s="335" t="str">
        <f t="shared" si="236"/>
        <v>Faza oper.</v>
      </c>
      <c r="P352" s="335" t="str">
        <f t="shared" si="236"/>
        <v>Faza oper.</v>
      </c>
      <c r="Q352" s="335" t="str">
        <f t="shared" si="236"/>
        <v>Faza oper.</v>
      </c>
      <c r="R352" s="335" t="str">
        <f t="shared" si="236"/>
        <v>Faza oper.</v>
      </c>
      <c r="S352" s="335" t="str">
        <f t="shared" si="236"/>
        <v>Faza oper.</v>
      </c>
      <c r="T352" s="335" t="str">
        <f t="shared" si="236"/>
        <v>Faza oper.</v>
      </c>
      <c r="U352" s="335" t="str">
        <f t="shared" si="236"/>
        <v>Faza oper.</v>
      </c>
      <c r="V352" s="335" t="str">
        <f t="shared" si="236"/>
        <v>Faza oper.</v>
      </c>
      <c r="W352" s="335" t="str">
        <f t="shared" si="236"/>
        <v>Faza oper.</v>
      </c>
      <c r="X352" s="335" t="str">
        <f t="shared" si="236"/>
        <v>Faza oper.</v>
      </c>
      <c r="Y352" s="335" t="str">
        <f t="shared" si="236"/>
        <v>Faza oper.</v>
      </c>
      <c r="Z352" s="335" t="str">
        <f t="shared" si="236"/>
        <v>Faza oper.</v>
      </c>
      <c r="AA352" s="335" t="str">
        <f t="shared" si="236"/>
        <v>Faza oper.</v>
      </c>
      <c r="AB352" s="335" t="str">
        <f t="shared" si="236"/>
        <v>Faza oper.</v>
      </c>
      <c r="AC352" s="335" t="str">
        <f t="shared" si="236"/>
        <v>Faza oper.</v>
      </c>
      <c r="AD352" s="335" t="str">
        <f t="shared" si="236"/>
        <v>Faza oper.</v>
      </c>
      <c r="AE352" s="335" t="str">
        <f t="shared" si="236"/>
        <v>Faza oper.</v>
      </c>
      <c r="AF352" s="335" t="str">
        <f t="shared" si="236"/>
        <v>Faza oper.</v>
      </c>
      <c r="AG352" s="335" t="str">
        <f t="shared" si="236"/>
        <v>Faza oper.</v>
      </c>
    </row>
    <row r="353" spans="1:33" s="8" customFormat="1">
      <c r="A353" s="834"/>
      <c r="B353" s="767"/>
      <c r="C353" s="832"/>
      <c r="D353" s="12">
        <f t="shared" ref="D353:AG353" si="237">IF(G$84="","",G$84)</f>
        <v>2021</v>
      </c>
      <c r="E353" s="12">
        <f t="shared" si="237"/>
        <v>2022</v>
      </c>
      <c r="F353" s="12">
        <f t="shared" si="237"/>
        <v>2023</v>
      </c>
      <c r="G353" s="12">
        <f t="shared" si="237"/>
        <v>2024</v>
      </c>
      <c r="H353" s="12">
        <f t="shared" si="237"/>
        <v>2025</v>
      </c>
      <c r="I353" s="12">
        <f t="shared" si="237"/>
        <v>2026</v>
      </c>
      <c r="J353" s="12">
        <f t="shared" si="237"/>
        <v>2027</v>
      </c>
      <c r="K353" s="12">
        <f t="shared" si="237"/>
        <v>2028</v>
      </c>
      <c r="L353" s="12">
        <f t="shared" si="237"/>
        <v>2029</v>
      </c>
      <c r="M353" s="12">
        <f t="shared" si="237"/>
        <v>2030</v>
      </c>
      <c r="N353" s="12">
        <f t="shared" si="237"/>
        <v>2031</v>
      </c>
      <c r="O353" s="12">
        <f t="shared" si="237"/>
        <v>2032</v>
      </c>
      <c r="P353" s="12">
        <f t="shared" si="237"/>
        <v>2033</v>
      </c>
      <c r="Q353" s="12">
        <f t="shared" si="237"/>
        <v>2034</v>
      </c>
      <c r="R353" s="12">
        <f t="shared" si="237"/>
        <v>2035</v>
      </c>
      <c r="S353" s="12">
        <f t="shared" si="237"/>
        <v>2036</v>
      </c>
      <c r="T353" s="12">
        <f t="shared" si="237"/>
        <v>2037</v>
      </c>
      <c r="U353" s="12">
        <f t="shared" si="237"/>
        <v>2038</v>
      </c>
      <c r="V353" s="12">
        <f t="shared" si="237"/>
        <v>2039</v>
      </c>
      <c r="W353" s="12">
        <f t="shared" si="237"/>
        <v>2040</v>
      </c>
      <c r="X353" s="12">
        <f t="shared" si="237"/>
        <v>2041</v>
      </c>
      <c r="Y353" s="12">
        <f t="shared" si="237"/>
        <v>2042</v>
      </c>
      <c r="Z353" s="12">
        <f t="shared" si="237"/>
        <v>2043</v>
      </c>
      <c r="AA353" s="12">
        <f t="shared" si="237"/>
        <v>2044</v>
      </c>
      <c r="AB353" s="12">
        <f t="shared" si="237"/>
        <v>2045</v>
      </c>
      <c r="AC353" s="12">
        <f t="shared" si="237"/>
        <v>2046</v>
      </c>
      <c r="AD353" s="12">
        <f t="shared" si="237"/>
        <v>2047</v>
      </c>
      <c r="AE353" s="12">
        <f t="shared" si="237"/>
        <v>2048</v>
      </c>
      <c r="AF353" s="12">
        <f t="shared" si="237"/>
        <v>2049</v>
      </c>
      <c r="AG353" s="12">
        <f t="shared" si="237"/>
        <v>2050</v>
      </c>
    </row>
    <row r="354" spans="1:33" s="61" customFormat="1">
      <c r="A354" s="90" t="str">
        <f>IF(A279="","",A279)</f>
        <v/>
      </c>
      <c r="B354" s="171" t="str">
        <f t="shared" ref="B354:C354" si="238">IF(B279="","",B279)</f>
        <v/>
      </c>
      <c r="C354" s="242" t="str">
        <f t="shared" si="238"/>
        <v/>
      </c>
      <c r="D354" s="74" t="str">
        <f t="shared" ref="D354:D363" si="239">IF(G$83="","",IF($B354="","",PRODUCT(D265,E293)*(1-SUM($C$547))*(1-SUM($C$548))))</f>
        <v/>
      </c>
      <c r="E354" s="74" t="str">
        <f t="shared" ref="E354:E363" si="240">IF(H$83="","",IF($B354="","",PRODUCT(E265,F293)*(1-SUM($C$547))*(1-SUM($C$548))))</f>
        <v/>
      </c>
      <c r="F354" s="74" t="str">
        <f t="shared" ref="F354:F363" si="241">IF(I$83="","",IF($B354="","",PRODUCT(F265,G293)*(1-SUM($C$547))*(1-SUM($C$548))))</f>
        <v/>
      </c>
      <c r="G354" s="74" t="str">
        <f t="shared" ref="G354:G363" si="242">IF(J$83="","",IF($B354="","",PRODUCT(G265,H293)*(1-SUM($C$547))*(1-SUM($C$548))))</f>
        <v/>
      </c>
      <c r="H354" s="74" t="str">
        <f t="shared" ref="H354:H363" si="243">IF(K$83="","",IF($B354="","",PRODUCT(H265,I293)*(1-SUM($C$547))*(1-SUM($C$548))))</f>
        <v/>
      </c>
      <c r="I354" s="74" t="str">
        <f t="shared" ref="I354:I363" si="244">IF(L$83="","",IF($B354="","",PRODUCT(I265,J293)*(1-SUM($C$547))*(1-SUM($C$548))))</f>
        <v/>
      </c>
      <c r="J354" s="74" t="str">
        <f t="shared" ref="J354:J363" si="245">IF(M$83="","",IF($B354="","",PRODUCT(J265,K293)*(1-SUM($C$547))*(1-SUM($C$548))))</f>
        <v/>
      </c>
      <c r="K354" s="74" t="str">
        <f t="shared" ref="K354:K363" si="246">IF(N$83="","",IF($B354="","",PRODUCT(K265,L293)*(1-SUM($C$547))*(1-SUM($C$548))))</f>
        <v/>
      </c>
      <c r="L354" s="74" t="str">
        <f t="shared" ref="L354:L363" si="247">IF(O$83="","",IF($B354="","",PRODUCT(L265,M293)*(1-SUM($C$547))*(1-SUM($C$548))))</f>
        <v/>
      </c>
      <c r="M354" s="74" t="str">
        <f t="shared" ref="M354:M363" si="248">IF(P$83="","",IF($B354="","",PRODUCT(M265,N293)*(1-SUM($C$547))*(1-SUM($C$548))))</f>
        <v/>
      </c>
      <c r="N354" s="74" t="str">
        <f t="shared" ref="N354:N363" si="249">IF(Q$83="","",IF($B354="","",PRODUCT(N265,O293)*(1-SUM($C$547))*(1-SUM($C$548))))</f>
        <v/>
      </c>
      <c r="O354" s="74" t="str">
        <f t="shared" ref="O354:O363" si="250">IF(R$83="","",IF($B354="","",PRODUCT(O265,P293)*(1-SUM($C$547))*(1-SUM($C$548))))</f>
        <v/>
      </c>
      <c r="P354" s="74" t="str">
        <f t="shared" ref="P354:P363" si="251">IF(S$83="","",IF($B354="","",PRODUCT(P265,Q293)*(1-SUM($C$547))*(1-SUM($C$548))))</f>
        <v/>
      </c>
      <c r="Q354" s="74" t="str">
        <f t="shared" ref="Q354:Q363" si="252">IF(T$83="","",IF($B354="","",PRODUCT(Q265,R293)*(1-SUM($C$547))*(1-SUM($C$548))))</f>
        <v/>
      </c>
      <c r="R354" s="74" t="str">
        <f t="shared" ref="R354:R363" si="253">IF(U$83="","",IF($B354="","",PRODUCT(R265,S293)*(1-SUM($C$547))*(1-SUM($C$548))))</f>
        <v/>
      </c>
      <c r="S354" s="74" t="str">
        <f t="shared" ref="S354:S363" si="254">IF(V$83="","",IF($B354="","",PRODUCT(S265,T293)*(1-SUM($C$547))*(1-SUM($C$548))))</f>
        <v/>
      </c>
      <c r="T354" s="74" t="str">
        <f t="shared" ref="T354:T363" si="255">IF(W$83="","",IF($B354="","",PRODUCT(T265,U293)*(1-SUM($C$547))*(1-SUM($C$548))))</f>
        <v/>
      </c>
      <c r="U354" s="74" t="str">
        <f t="shared" ref="U354:U363" si="256">IF(X$83="","",IF($B354="","",PRODUCT(U265,V293)*(1-SUM($C$547))*(1-SUM($C$548))))</f>
        <v/>
      </c>
      <c r="V354" s="74" t="str">
        <f t="shared" ref="V354:V363" si="257">IF(Y$83="","",IF($B354="","",PRODUCT(V265,W293)*(1-SUM($C$547))*(1-SUM($C$548))))</f>
        <v/>
      </c>
      <c r="W354" s="74" t="str">
        <f t="shared" ref="W354:W363" si="258">IF(Z$83="","",IF($B354="","",PRODUCT(W265,X293)*(1-SUM($C$547))*(1-SUM($C$548))))</f>
        <v/>
      </c>
      <c r="X354" s="74" t="str">
        <f t="shared" ref="X354:X363" si="259">IF(AA$83="","",IF($B354="","",PRODUCT(X265,Y293)*(1-SUM($C$547))*(1-SUM($C$548))))</f>
        <v/>
      </c>
      <c r="Y354" s="74" t="str">
        <f t="shared" ref="Y354:Y363" si="260">IF(AB$83="","",IF($B354="","",PRODUCT(Y265,Z293)*(1-SUM($C$547))*(1-SUM($C$548))))</f>
        <v/>
      </c>
      <c r="Z354" s="74" t="str">
        <f t="shared" ref="Z354:Z363" si="261">IF(AC$83="","",IF($B354="","",PRODUCT(Z265,AA293)*(1-SUM($C$547))*(1-SUM($C$548))))</f>
        <v/>
      </c>
      <c r="AA354" s="74" t="str">
        <f t="shared" ref="AA354:AA363" si="262">IF(AD$83="","",IF($B354="","",PRODUCT(AA265,AB293)*(1-SUM($C$547))*(1-SUM($C$548))))</f>
        <v/>
      </c>
      <c r="AB354" s="74" t="str">
        <f t="shared" ref="AB354:AB363" si="263">IF(AE$83="","",IF($B354="","",PRODUCT(AB265,AC293)*(1-SUM($C$547))*(1-SUM($C$548))))</f>
        <v/>
      </c>
      <c r="AC354" s="74" t="str">
        <f t="shared" ref="AC354:AC363" si="264">IF(AF$83="","",IF($B354="","",PRODUCT(AC265,AD293)*(1-SUM($C$547))*(1-SUM($C$548))))</f>
        <v/>
      </c>
      <c r="AD354" s="74" t="str">
        <f t="shared" ref="AD354:AD363" si="265">IF(AG$83="","",IF($B354="","",PRODUCT(AD265,AE293)*(1-SUM($C$547))*(1-SUM($C$548))))</f>
        <v/>
      </c>
      <c r="AE354" s="74" t="str">
        <f t="shared" ref="AE354:AE363" si="266">IF(AH$83="","",IF($B354="","",PRODUCT(AE265,AF293)*(1-SUM($C$547))*(1-SUM($C$548))))</f>
        <v/>
      </c>
      <c r="AF354" s="74" t="str">
        <f t="shared" ref="AF354:AF363" si="267">IF(AI$83="","",IF($B354="","",PRODUCT(AF265,AG293)*(1-SUM($C$547))*(1-SUM($C$548))))</f>
        <v/>
      </c>
      <c r="AG354" s="74" t="str">
        <f t="shared" ref="AG354:AG363" si="268">IF(AJ$83="","",IF($B354="","",PRODUCT(AG265,AH293)*(1-SUM($C$547))*(1-SUM($C$548))))</f>
        <v/>
      </c>
    </row>
    <row r="355" spans="1:33" s="61" customFormat="1">
      <c r="A355" s="84" t="str">
        <f t="shared" ref="A355:C355" si="269">IF(A280="","",A280)</f>
        <v/>
      </c>
      <c r="B355" s="175" t="str">
        <f t="shared" si="269"/>
        <v/>
      </c>
      <c r="C355" s="243" t="str">
        <f t="shared" si="269"/>
        <v/>
      </c>
      <c r="D355" s="78" t="str">
        <f t="shared" si="239"/>
        <v/>
      </c>
      <c r="E355" s="78" t="str">
        <f t="shared" si="240"/>
        <v/>
      </c>
      <c r="F355" s="78" t="str">
        <f t="shared" si="241"/>
        <v/>
      </c>
      <c r="G355" s="78" t="str">
        <f t="shared" si="242"/>
        <v/>
      </c>
      <c r="H355" s="78" t="str">
        <f t="shared" si="243"/>
        <v/>
      </c>
      <c r="I355" s="78" t="str">
        <f t="shared" si="244"/>
        <v/>
      </c>
      <c r="J355" s="78" t="str">
        <f t="shared" si="245"/>
        <v/>
      </c>
      <c r="K355" s="78" t="str">
        <f t="shared" si="246"/>
        <v/>
      </c>
      <c r="L355" s="78" t="str">
        <f t="shared" si="247"/>
        <v/>
      </c>
      <c r="M355" s="78" t="str">
        <f t="shared" si="248"/>
        <v/>
      </c>
      <c r="N355" s="78" t="str">
        <f t="shared" si="249"/>
        <v/>
      </c>
      <c r="O355" s="78" t="str">
        <f t="shared" si="250"/>
        <v/>
      </c>
      <c r="P355" s="78" t="str">
        <f t="shared" si="251"/>
        <v/>
      </c>
      <c r="Q355" s="78" t="str">
        <f t="shared" si="252"/>
        <v/>
      </c>
      <c r="R355" s="78" t="str">
        <f t="shared" si="253"/>
        <v/>
      </c>
      <c r="S355" s="78" t="str">
        <f t="shared" si="254"/>
        <v/>
      </c>
      <c r="T355" s="78" t="str">
        <f t="shared" si="255"/>
        <v/>
      </c>
      <c r="U355" s="78" t="str">
        <f t="shared" si="256"/>
        <v/>
      </c>
      <c r="V355" s="78" t="str">
        <f t="shared" si="257"/>
        <v/>
      </c>
      <c r="W355" s="78" t="str">
        <f t="shared" si="258"/>
        <v/>
      </c>
      <c r="X355" s="78" t="str">
        <f t="shared" si="259"/>
        <v/>
      </c>
      <c r="Y355" s="78" t="str">
        <f t="shared" si="260"/>
        <v/>
      </c>
      <c r="Z355" s="78" t="str">
        <f t="shared" si="261"/>
        <v/>
      </c>
      <c r="AA355" s="78" t="str">
        <f t="shared" si="262"/>
        <v/>
      </c>
      <c r="AB355" s="78" t="str">
        <f t="shared" si="263"/>
        <v/>
      </c>
      <c r="AC355" s="78" t="str">
        <f t="shared" si="264"/>
        <v/>
      </c>
      <c r="AD355" s="78" t="str">
        <f t="shared" si="265"/>
        <v/>
      </c>
      <c r="AE355" s="78" t="str">
        <f t="shared" si="266"/>
        <v/>
      </c>
      <c r="AF355" s="78" t="str">
        <f t="shared" si="267"/>
        <v/>
      </c>
      <c r="AG355" s="78" t="str">
        <f t="shared" si="268"/>
        <v/>
      </c>
    </row>
    <row r="356" spans="1:33" s="61" customFormat="1">
      <c r="A356" s="84" t="str">
        <f t="shared" ref="A356:C356" si="270">IF(A281="","",A281)</f>
        <v/>
      </c>
      <c r="B356" s="175" t="str">
        <f t="shared" si="270"/>
        <v/>
      </c>
      <c r="C356" s="243" t="str">
        <f t="shared" si="270"/>
        <v/>
      </c>
      <c r="D356" s="78" t="str">
        <f t="shared" si="239"/>
        <v/>
      </c>
      <c r="E356" s="78" t="str">
        <f t="shared" si="240"/>
        <v/>
      </c>
      <c r="F356" s="78" t="str">
        <f t="shared" si="241"/>
        <v/>
      </c>
      <c r="G356" s="78" t="str">
        <f t="shared" si="242"/>
        <v/>
      </c>
      <c r="H356" s="78" t="str">
        <f t="shared" si="243"/>
        <v/>
      </c>
      <c r="I356" s="78" t="str">
        <f t="shared" si="244"/>
        <v/>
      </c>
      <c r="J356" s="78" t="str">
        <f t="shared" si="245"/>
        <v/>
      </c>
      <c r="K356" s="78" t="str">
        <f t="shared" si="246"/>
        <v/>
      </c>
      <c r="L356" s="78" t="str">
        <f t="shared" si="247"/>
        <v/>
      </c>
      <c r="M356" s="78" t="str">
        <f t="shared" si="248"/>
        <v/>
      </c>
      <c r="N356" s="78" t="str">
        <f t="shared" si="249"/>
        <v/>
      </c>
      <c r="O356" s="78" t="str">
        <f t="shared" si="250"/>
        <v/>
      </c>
      <c r="P356" s="78" t="str">
        <f t="shared" si="251"/>
        <v/>
      </c>
      <c r="Q356" s="78" t="str">
        <f t="shared" si="252"/>
        <v/>
      </c>
      <c r="R356" s="78" t="str">
        <f t="shared" si="253"/>
        <v/>
      </c>
      <c r="S356" s="78" t="str">
        <f t="shared" si="254"/>
        <v/>
      </c>
      <c r="T356" s="78" t="str">
        <f t="shared" si="255"/>
        <v/>
      </c>
      <c r="U356" s="78" t="str">
        <f t="shared" si="256"/>
        <v/>
      </c>
      <c r="V356" s="78" t="str">
        <f t="shared" si="257"/>
        <v/>
      </c>
      <c r="W356" s="78" t="str">
        <f t="shared" si="258"/>
        <v/>
      </c>
      <c r="X356" s="78" t="str">
        <f t="shared" si="259"/>
        <v/>
      </c>
      <c r="Y356" s="78" t="str">
        <f t="shared" si="260"/>
        <v/>
      </c>
      <c r="Z356" s="78" t="str">
        <f t="shared" si="261"/>
        <v/>
      </c>
      <c r="AA356" s="78" t="str">
        <f t="shared" si="262"/>
        <v/>
      </c>
      <c r="AB356" s="78" t="str">
        <f t="shared" si="263"/>
        <v/>
      </c>
      <c r="AC356" s="78" t="str">
        <f t="shared" si="264"/>
        <v/>
      </c>
      <c r="AD356" s="78" t="str">
        <f t="shared" si="265"/>
        <v/>
      </c>
      <c r="AE356" s="78" t="str">
        <f t="shared" si="266"/>
        <v/>
      </c>
      <c r="AF356" s="78" t="str">
        <f t="shared" si="267"/>
        <v/>
      </c>
      <c r="AG356" s="78" t="str">
        <f t="shared" si="268"/>
        <v/>
      </c>
    </row>
    <row r="357" spans="1:33" s="61" customFormat="1">
      <c r="A357" s="84" t="str">
        <f t="shared" ref="A357:C357" si="271">IF(A282="","",A282)</f>
        <v/>
      </c>
      <c r="B357" s="175" t="str">
        <f t="shared" si="271"/>
        <v/>
      </c>
      <c r="C357" s="243" t="str">
        <f t="shared" si="271"/>
        <v/>
      </c>
      <c r="D357" s="78" t="str">
        <f t="shared" si="239"/>
        <v/>
      </c>
      <c r="E357" s="78" t="str">
        <f t="shared" si="240"/>
        <v/>
      </c>
      <c r="F357" s="78" t="str">
        <f t="shared" si="241"/>
        <v/>
      </c>
      <c r="G357" s="78" t="str">
        <f t="shared" si="242"/>
        <v/>
      </c>
      <c r="H357" s="78" t="str">
        <f t="shared" si="243"/>
        <v/>
      </c>
      <c r="I357" s="78" t="str">
        <f t="shared" si="244"/>
        <v/>
      </c>
      <c r="J357" s="78" t="str">
        <f t="shared" si="245"/>
        <v/>
      </c>
      <c r="K357" s="78" t="str">
        <f t="shared" si="246"/>
        <v/>
      </c>
      <c r="L357" s="78" t="str">
        <f t="shared" si="247"/>
        <v/>
      </c>
      <c r="M357" s="78" t="str">
        <f t="shared" si="248"/>
        <v/>
      </c>
      <c r="N357" s="78" t="str">
        <f t="shared" si="249"/>
        <v/>
      </c>
      <c r="O357" s="78" t="str">
        <f t="shared" si="250"/>
        <v/>
      </c>
      <c r="P357" s="78" t="str">
        <f t="shared" si="251"/>
        <v/>
      </c>
      <c r="Q357" s="78" t="str">
        <f t="shared" si="252"/>
        <v/>
      </c>
      <c r="R357" s="78" t="str">
        <f t="shared" si="253"/>
        <v/>
      </c>
      <c r="S357" s="78" t="str">
        <f t="shared" si="254"/>
        <v/>
      </c>
      <c r="T357" s="78" t="str">
        <f t="shared" si="255"/>
        <v/>
      </c>
      <c r="U357" s="78" t="str">
        <f t="shared" si="256"/>
        <v/>
      </c>
      <c r="V357" s="78" t="str">
        <f t="shared" si="257"/>
        <v/>
      </c>
      <c r="W357" s="78" t="str">
        <f t="shared" si="258"/>
        <v/>
      </c>
      <c r="X357" s="78" t="str">
        <f t="shared" si="259"/>
        <v/>
      </c>
      <c r="Y357" s="78" t="str">
        <f t="shared" si="260"/>
        <v/>
      </c>
      <c r="Z357" s="78" t="str">
        <f t="shared" si="261"/>
        <v/>
      </c>
      <c r="AA357" s="78" t="str">
        <f t="shared" si="262"/>
        <v/>
      </c>
      <c r="AB357" s="78" t="str">
        <f t="shared" si="263"/>
        <v/>
      </c>
      <c r="AC357" s="78" t="str">
        <f t="shared" si="264"/>
        <v/>
      </c>
      <c r="AD357" s="78" t="str">
        <f t="shared" si="265"/>
        <v/>
      </c>
      <c r="AE357" s="78" t="str">
        <f t="shared" si="266"/>
        <v/>
      </c>
      <c r="AF357" s="78" t="str">
        <f t="shared" si="267"/>
        <v/>
      </c>
      <c r="AG357" s="78" t="str">
        <f t="shared" si="268"/>
        <v/>
      </c>
    </row>
    <row r="358" spans="1:33" s="136" customFormat="1">
      <c r="A358" s="84" t="str">
        <f t="shared" ref="A358:C358" si="272">IF(A283="","",A283)</f>
        <v/>
      </c>
      <c r="B358" s="175" t="str">
        <f t="shared" si="272"/>
        <v/>
      </c>
      <c r="C358" s="243" t="str">
        <f t="shared" si="272"/>
        <v/>
      </c>
      <c r="D358" s="78" t="str">
        <f t="shared" si="239"/>
        <v/>
      </c>
      <c r="E358" s="78" t="str">
        <f t="shared" si="240"/>
        <v/>
      </c>
      <c r="F358" s="78" t="str">
        <f t="shared" si="241"/>
        <v/>
      </c>
      <c r="G358" s="78" t="str">
        <f t="shared" si="242"/>
        <v/>
      </c>
      <c r="H358" s="78" t="str">
        <f t="shared" si="243"/>
        <v/>
      </c>
      <c r="I358" s="78" t="str">
        <f t="shared" si="244"/>
        <v/>
      </c>
      <c r="J358" s="78" t="str">
        <f t="shared" si="245"/>
        <v/>
      </c>
      <c r="K358" s="78" t="str">
        <f t="shared" si="246"/>
        <v/>
      </c>
      <c r="L358" s="78" t="str">
        <f t="shared" si="247"/>
        <v/>
      </c>
      <c r="M358" s="78" t="str">
        <f t="shared" si="248"/>
        <v/>
      </c>
      <c r="N358" s="78" t="str">
        <f t="shared" si="249"/>
        <v/>
      </c>
      <c r="O358" s="78" t="str">
        <f t="shared" si="250"/>
        <v/>
      </c>
      <c r="P358" s="78" t="str">
        <f t="shared" si="251"/>
        <v/>
      </c>
      <c r="Q358" s="78" t="str">
        <f t="shared" si="252"/>
        <v/>
      </c>
      <c r="R358" s="78" t="str">
        <f t="shared" si="253"/>
        <v/>
      </c>
      <c r="S358" s="78" t="str">
        <f t="shared" si="254"/>
        <v/>
      </c>
      <c r="T358" s="78" t="str">
        <f t="shared" si="255"/>
        <v/>
      </c>
      <c r="U358" s="78" t="str">
        <f t="shared" si="256"/>
        <v/>
      </c>
      <c r="V358" s="78" t="str">
        <f t="shared" si="257"/>
        <v/>
      </c>
      <c r="W358" s="78" t="str">
        <f t="shared" si="258"/>
        <v/>
      </c>
      <c r="X358" s="78" t="str">
        <f t="shared" si="259"/>
        <v/>
      </c>
      <c r="Y358" s="78" t="str">
        <f t="shared" si="260"/>
        <v/>
      </c>
      <c r="Z358" s="78" t="str">
        <f t="shared" si="261"/>
        <v/>
      </c>
      <c r="AA358" s="78" t="str">
        <f t="shared" si="262"/>
        <v/>
      </c>
      <c r="AB358" s="78" t="str">
        <f t="shared" si="263"/>
        <v/>
      </c>
      <c r="AC358" s="78" t="str">
        <f t="shared" si="264"/>
        <v/>
      </c>
      <c r="AD358" s="78" t="str">
        <f t="shared" si="265"/>
        <v/>
      </c>
      <c r="AE358" s="78" t="str">
        <f t="shared" si="266"/>
        <v/>
      </c>
      <c r="AF358" s="78" t="str">
        <f t="shared" si="267"/>
        <v/>
      </c>
      <c r="AG358" s="78" t="str">
        <f t="shared" si="268"/>
        <v/>
      </c>
    </row>
    <row r="359" spans="1:33" s="136" customFormat="1">
      <c r="A359" s="84" t="str">
        <f t="shared" ref="A359:C359" si="273">IF(A284="","",A284)</f>
        <v/>
      </c>
      <c r="B359" s="175" t="str">
        <f t="shared" si="273"/>
        <v/>
      </c>
      <c r="C359" s="243" t="str">
        <f t="shared" si="273"/>
        <v/>
      </c>
      <c r="D359" s="78" t="str">
        <f t="shared" si="239"/>
        <v/>
      </c>
      <c r="E359" s="78" t="str">
        <f t="shared" si="240"/>
        <v/>
      </c>
      <c r="F359" s="78" t="str">
        <f t="shared" si="241"/>
        <v/>
      </c>
      <c r="G359" s="78" t="str">
        <f t="shared" si="242"/>
        <v/>
      </c>
      <c r="H359" s="78" t="str">
        <f t="shared" si="243"/>
        <v/>
      </c>
      <c r="I359" s="78" t="str">
        <f t="shared" si="244"/>
        <v/>
      </c>
      <c r="J359" s="78" t="str">
        <f t="shared" si="245"/>
        <v/>
      </c>
      <c r="K359" s="78" t="str">
        <f t="shared" si="246"/>
        <v/>
      </c>
      <c r="L359" s="78" t="str">
        <f t="shared" si="247"/>
        <v/>
      </c>
      <c r="M359" s="78" t="str">
        <f t="shared" si="248"/>
        <v/>
      </c>
      <c r="N359" s="78" t="str">
        <f t="shared" si="249"/>
        <v/>
      </c>
      <c r="O359" s="78" t="str">
        <f t="shared" si="250"/>
        <v/>
      </c>
      <c r="P359" s="78" t="str">
        <f t="shared" si="251"/>
        <v/>
      </c>
      <c r="Q359" s="78" t="str">
        <f t="shared" si="252"/>
        <v/>
      </c>
      <c r="R359" s="78" t="str">
        <f t="shared" si="253"/>
        <v/>
      </c>
      <c r="S359" s="78" t="str">
        <f t="shared" si="254"/>
        <v/>
      </c>
      <c r="T359" s="78" t="str">
        <f t="shared" si="255"/>
        <v/>
      </c>
      <c r="U359" s="78" t="str">
        <f t="shared" si="256"/>
        <v/>
      </c>
      <c r="V359" s="78" t="str">
        <f t="shared" si="257"/>
        <v/>
      </c>
      <c r="W359" s="78" t="str">
        <f t="shared" si="258"/>
        <v/>
      </c>
      <c r="X359" s="78" t="str">
        <f t="shared" si="259"/>
        <v/>
      </c>
      <c r="Y359" s="78" t="str">
        <f t="shared" si="260"/>
        <v/>
      </c>
      <c r="Z359" s="78" t="str">
        <f t="shared" si="261"/>
        <v/>
      </c>
      <c r="AA359" s="78" t="str">
        <f t="shared" si="262"/>
        <v/>
      </c>
      <c r="AB359" s="78" t="str">
        <f t="shared" si="263"/>
        <v/>
      </c>
      <c r="AC359" s="78" t="str">
        <f t="shared" si="264"/>
        <v/>
      </c>
      <c r="AD359" s="78" t="str">
        <f t="shared" si="265"/>
        <v/>
      </c>
      <c r="AE359" s="78" t="str">
        <f t="shared" si="266"/>
        <v/>
      </c>
      <c r="AF359" s="78" t="str">
        <f t="shared" si="267"/>
        <v/>
      </c>
      <c r="AG359" s="78" t="str">
        <f t="shared" si="268"/>
        <v/>
      </c>
    </row>
    <row r="360" spans="1:33" s="136" customFormat="1">
      <c r="A360" s="84" t="str">
        <f t="shared" ref="A360:C360" si="274">IF(A285="","",A285)</f>
        <v/>
      </c>
      <c r="B360" s="175" t="str">
        <f t="shared" si="274"/>
        <v/>
      </c>
      <c r="C360" s="243" t="str">
        <f t="shared" si="274"/>
        <v/>
      </c>
      <c r="D360" s="78" t="str">
        <f t="shared" si="239"/>
        <v/>
      </c>
      <c r="E360" s="78" t="str">
        <f t="shared" si="240"/>
        <v/>
      </c>
      <c r="F360" s="78" t="str">
        <f t="shared" si="241"/>
        <v/>
      </c>
      <c r="G360" s="78" t="str">
        <f t="shared" si="242"/>
        <v/>
      </c>
      <c r="H360" s="78" t="str">
        <f t="shared" si="243"/>
        <v/>
      </c>
      <c r="I360" s="78" t="str">
        <f t="shared" si="244"/>
        <v/>
      </c>
      <c r="J360" s="78" t="str">
        <f t="shared" si="245"/>
        <v/>
      </c>
      <c r="K360" s="78" t="str">
        <f t="shared" si="246"/>
        <v/>
      </c>
      <c r="L360" s="78" t="str">
        <f t="shared" si="247"/>
        <v/>
      </c>
      <c r="M360" s="78" t="str">
        <f t="shared" si="248"/>
        <v/>
      </c>
      <c r="N360" s="78" t="str">
        <f t="shared" si="249"/>
        <v/>
      </c>
      <c r="O360" s="78" t="str">
        <f t="shared" si="250"/>
        <v/>
      </c>
      <c r="P360" s="78" t="str">
        <f t="shared" si="251"/>
        <v/>
      </c>
      <c r="Q360" s="78" t="str">
        <f t="shared" si="252"/>
        <v/>
      </c>
      <c r="R360" s="78" t="str">
        <f t="shared" si="253"/>
        <v/>
      </c>
      <c r="S360" s="78" t="str">
        <f t="shared" si="254"/>
        <v/>
      </c>
      <c r="T360" s="78" t="str">
        <f t="shared" si="255"/>
        <v/>
      </c>
      <c r="U360" s="78" t="str">
        <f t="shared" si="256"/>
        <v/>
      </c>
      <c r="V360" s="78" t="str">
        <f t="shared" si="257"/>
        <v/>
      </c>
      <c r="W360" s="78" t="str">
        <f t="shared" si="258"/>
        <v/>
      </c>
      <c r="X360" s="78" t="str">
        <f t="shared" si="259"/>
        <v/>
      </c>
      <c r="Y360" s="78" t="str">
        <f t="shared" si="260"/>
        <v/>
      </c>
      <c r="Z360" s="78" t="str">
        <f t="shared" si="261"/>
        <v/>
      </c>
      <c r="AA360" s="78" t="str">
        <f t="shared" si="262"/>
        <v/>
      </c>
      <c r="AB360" s="78" t="str">
        <f t="shared" si="263"/>
        <v/>
      </c>
      <c r="AC360" s="78" t="str">
        <f t="shared" si="264"/>
        <v/>
      </c>
      <c r="AD360" s="78" t="str">
        <f t="shared" si="265"/>
        <v/>
      </c>
      <c r="AE360" s="78" t="str">
        <f t="shared" si="266"/>
        <v/>
      </c>
      <c r="AF360" s="78" t="str">
        <f t="shared" si="267"/>
        <v/>
      </c>
      <c r="AG360" s="78" t="str">
        <f t="shared" si="268"/>
        <v/>
      </c>
    </row>
    <row r="361" spans="1:33" s="136" customFormat="1">
      <c r="A361" s="84" t="str">
        <f t="shared" ref="A361:C361" si="275">IF(A286="","",A286)</f>
        <v/>
      </c>
      <c r="B361" s="175" t="str">
        <f t="shared" si="275"/>
        <v/>
      </c>
      <c r="C361" s="243" t="str">
        <f t="shared" si="275"/>
        <v/>
      </c>
      <c r="D361" s="78" t="str">
        <f t="shared" si="239"/>
        <v/>
      </c>
      <c r="E361" s="78" t="str">
        <f t="shared" si="240"/>
        <v/>
      </c>
      <c r="F361" s="78" t="str">
        <f t="shared" si="241"/>
        <v/>
      </c>
      <c r="G361" s="78" t="str">
        <f t="shared" si="242"/>
        <v/>
      </c>
      <c r="H361" s="78" t="str">
        <f t="shared" si="243"/>
        <v/>
      </c>
      <c r="I361" s="78" t="str">
        <f t="shared" si="244"/>
        <v/>
      </c>
      <c r="J361" s="78" t="str">
        <f t="shared" si="245"/>
        <v/>
      </c>
      <c r="K361" s="78" t="str">
        <f t="shared" si="246"/>
        <v/>
      </c>
      <c r="L361" s="78" t="str">
        <f t="shared" si="247"/>
        <v/>
      </c>
      <c r="M361" s="78" t="str">
        <f t="shared" si="248"/>
        <v/>
      </c>
      <c r="N361" s="78" t="str">
        <f t="shared" si="249"/>
        <v/>
      </c>
      <c r="O361" s="78" t="str">
        <f t="shared" si="250"/>
        <v/>
      </c>
      <c r="P361" s="78" t="str">
        <f t="shared" si="251"/>
        <v/>
      </c>
      <c r="Q361" s="78" t="str">
        <f t="shared" si="252"/>
        <v/>
      </c>
      <c r="R361" s="78" t="str">
        <f t="shared" si="253"/>
        <v/>
      </c>
      <c r="S361" s="78" t="str">
        <f t="shared" si="254"/>
        <v/>
      </c>
      <c r="T361" s="78" t="str">
        <f t="shared" si="255"/>
        <v/>
      </c>
      <c r="U361" s="78" t="str">
        <f t="shared" si="256"/>
        <v/>
      </c>
      <c r="V361" s="78" t="str">
        <f t="shared" si="257"/>
        <v/>
      </c>
      <c r="W361" s="78" t="str">
        <f t="shared" si="258"/>
        <v/>
      </c>
      <c r="X361" s="78" t="str">
        <f t="shared" si="259"/>
        <v/>
      </c>
      <c r="Y361" s="78" t="str">
        <f t="shared" si="260"/>
        <v/>
      </c>
      <c r="Z361" s="78" t="str">
        <f t="shared" si="261"/>
        <v/>
      </c>
      <c r="AA361" s="78" t="str">
        <f t="shared" si="262"/>
        <v/>
      </c>
      <c r="AB361" s="78" t="str">
        <f t="shared" si="263"/>
        <v/>
      </c>
      <c r="AC361" s="78" t="str">
        <f t="shared" si="264"/>
        <v/>
      </c>
      <c r="AD361" s="78" t="str">
        <f t="shared" si="265"/>
        <v/>
      </c>
      <c r="AE361" s="78" t="str">
        <f t="shared" si="266"/>
        <v/>
      </c>
      <c r="AF361" s="78" t="str">
        <f t="shared" si="267"/>
        <v/>
      </c>
      <c r="AG361" s="78" t="str">
        <f t="shared" si="268"/>
        <v/>
      </c>
    </row>
    <row r="362" spans="1:33" s="136" customFormat="1">
      <c r="A362" s="84" t="str">
        <f t="shared" ref="A362:C362" si="276">IF(A287="","",A287)</f>
        <v/>
      </c>
      <c r="B362" s="175" t="str">
        <f t="shared" si="276"/>
        <v/>
      </c>
      <c r="C362" s="243" t="str">
        <f t="shared" si="276"/>
        <v/>
      </c>
      <c r="D362" s="78" t="str">
        <f t="shared" si="239"/>
        <v/>
      </c>
      <c r="E362" s="78" t="str">
        <f t="shared" si="240"/>
        <v/>
      </c>
      <c r="F362" s="78" t="str">
        <f t="shared" si="241"/>
        <v/>
      </c>
      <c r="G362" s="78" t="str">
        <f t="shared" si="242"/>
        <v/>
      </c>
      <c r="H362" s="78" t="str">
        <f t="shared" si="243"/>
        <v/>
      </c>
      <c r="I362" s="78" t="str">
        <f t="shared" si="244"/>
        <v/>
      </c>
      <c r="J362" s="78" t="str">
        <f t="shared" si="245"/>
        <v/>
      </c>
      <c r="K362" s="78" t="str">
        <f t="shared" si="246"/>
        <v/>
      </c>
      <c r="L362" s="78" t="str">
        <f t="shared" si="247"/>
        <v/>
      </c>
      <c r="M362" s="78" t="str">
        <f t="shared" si="248"/>
        <v/>
      </c>
      <c r="N362" s="78" t="str">
        <f t="shared" si="249"/>
        <v/>
      </c>
      <c r="O362" s="78" t="str">
        <f t="shared" si="250"/>
        <v/>
      </c>
      <c r="P362" s="78" t="str">
        <f t="shared" si="251"/>
        <v/>
      </c>
      <c r="Q362" s="78" t="str">
        <f t="shared" si="252"/>
        <v/>
      </c>
      <c r="R362" s="78" t="str">
        <f t="shared" si="253"/>
        <v/>
      </c>
      <c r="S362" s="78" t="str">
        <f t="shared" si="254"/>
        <v/>
      </c>
      <c r="T362" s="78" t="str">
        <f t="shared" si="255"/>
        <v/>
      </c>
      <c r="U362" s="78" t="str">
        <f t="shared" si="256"/>
        <v/>
      </c>
      <c r="V362" s="78" t="str">
        <f t="shared" si="257"/>
        <v/>
      </c>
      <c r="W362" s="78" t="str">
        <f t="shared" si="258"/>
        <v/>
      </c>
      <c r="X362" s="78" t="str">
        <f t="shared" si="259"/>
        <v/>
      </c>
      <c r="Y362" s="78" t="str">
        <f t="shared" si="260"/>
        <v/>
      </c>
      <c r="Z362" s="78" t="str">
        <f t="shared" si="261"/>
        <v/>
      </c>
      <c r="AA362" s="78" t="str">
        <f t="shared" si="262"/>
        <v/>
      </c>
      <c r="AB362" s="78" t="str">
        <f t="shared" si="263"/>
        <v/>
      </c>
      <c r="AC362" s="78" t="str">
        <f t="shared" si="264"/>
        <v/>
      </c>
      <c r="AD362" s="78" t="str">
        <f t="shared" si="265"/>
        <v/>
      </c>
      <c r="AE362" s="78" t="str">
        <f t="shared" si="266"/>
        <v/>
      </c>
      <c r="AF362" s="78" t="str">
        <f t="shared" si="267"/>
        <v/>
      </c>
      <c r="AG362" s="78" t="str">
        <f t="shared" si="268"/>
        <v/>
      </c>
    </row>
    <row r="363" spans="1:33" s="61" customFormat="1">
      <c r="A363" s="95" t="str">
        <f t="shared" ref="A363:C363" si="277">IF(A288="","",A288)</f>
        <v/>
      </c>
      <c r="B363" s="179" t="str">
        <f t="shared" si="277"/>
        <v/>
      </c>
      <c r="C363" s="244" t="str">
        <f t="shared" si="277"/>
        <v/>
      </c>
      <c r="D363" s="109" t="str">
        <f t="shared" si="239"/>
        <v/>
      </c>
      <c r="E363" s="109" t="str">
        <f t="shared" si="240"/>
        <v/>
      </c>
      <c r="F363" s="109" t="str">
        <f t="shared" si="241"/>
        <v/>
      </c>
      <c r="G363" s="109" t="str">
        <f t="shared" si="242"/>
        <v/>
      </c>
      <c r="H363" s="109" t="str">
        <f t="shared" si="243"/>
        <v/>
      </c>
      <c r="I363" s="109" t="str">
        <f t="shared" si="244"/>
        <v/>
      </c>
      <c r="J363" s="109" t="str">
        <f t="shared" si="245"/>
        <v/>
      </c>
      <c r="K363" s="109" t="str">
        <f t="shared" si="246"/>
        <v/>
      </c>
      <c r="L363" s="109" t="str">
        <f t="shared" si="247"/>
        <v/>
      </c>
      <c r="M363" s="109" t="str">
        <f t="shared" si="248"/>
        <v/>
      </c>
      <c r="N363" s="109" t="str">
        <f t="shared" si="249"/>
        <v/>
      </c>
      <c r="O363" s="109" t="str">
        <f t="shared" si="250"/>
        <v/>
      </c>
      <c r="P363" s="109" t="str">
        <f t="shared" si="251"/>
        <v/>
      </c>
      <c r="Q363" s="109" t="str">
        <f t="shared" si="252"/>
        <v/>
      </c>
      <c r="R363" s="109" t="str">
        <f t="shared" si="253"/>
        <v/>
      </c>
      <c r="S363" s="109" t="str">
        <f t="shared" si="254"/>
        <v/>
      </c>
      <c r="T363" s="109" t="str">
        <f t="shared" si="255"/>
        <v/>
      </c>
      <c r="U363" s="109" t="str">
        <f t="shared" si="256"/>
        <v/>
      </c>
      <c r="V363" s="109" t="str">
        <f t="shared" si="257"/>
        <v/>
      </c>
      <c r="W363" s="109" t="str">
        <f t="shared" si="258"/>
        <v/>
      </c>
      <c r="X363" s="109" t="str">
        <f t="shared" si="259"/>
        <v/>
      </c>
      <c r="Y363" s="109" t="str">
        <f t="shared" si="260"/>
        <v/>
      </c>
      <c r="Z363" s="109" t="str">
        <f t="shared" si="261"/>
        <v/>
      </c>
      <c r="AA363" s="109" t="str">
        <f t="shared" si="262"/>
        <v/>
      </c>
      <c r="AB363" s="109" t="str">
        <f t="shared" si="263"/>
        <v/>
      </c>
      <c r="AC363" s="109" t="str">
        <f t="shared" si="264"/>
        <v/>
      </c>
      <c r="AD363" s="109" t="str">
        <f t="shared" si="265"/>
        <v/>
      </c>
      <c r="AE363" s="109" t="str">
        <f t="shared" si="266"/>
        <v/>
      </c>
      <c r="AF363" s="109" t="str">
        <f t="shared" si="267"/>
        <v/>
      </c>
      <c r="AG363" s="109" t="str">
        <f t="shared" si="268"/>
        <v/>
      </c>
    </row>
    <row r="364" spans="1:33" s="61" customFormat="1">
      <c r="A364" s="71" t="s">
        <v>112</v>
      </c>
      <c r="B364" s="10" t="s">
        <v>258</v>
      </c>
      <c r="C364" s="73" t="s">
        <v>1</v>
      </c>
      <c r="D364" s="74">
        <f>IF(G$83="","",SUM(D$354:D$363))</f>
        <v>0</v>
      </c>
      <c r="E364" s="74">
        <f t="shared" ref="E364:AG364" si="278">IF(H$83="","",SUM(E$354:E$363))</f>
        <v>0</v>
      </c>
      <c r="F364" s="74">
        <f t="shared" si="278"/>
        <v>0</v>
      </c>
      <c r="G364" s="74">
        <f t="shared" si="278"/>
        <v>0</v>
      </c>
      <c r="H364" s="74">
        <f t="shared" si="278"/>
        <v>0</v>
      </c>
      <c r="I364" s="74">
        <f t="shared" si="278"/>
        <v>0</v>
      </c>
      <c r="J364" s="74">
        <f t="shared" si="278"/>
        <v>0</v>
      </c>
      <c r="K364" s="74">
        <f t="shared" si="278"/>
        <v>0</v>
      </c>
      <c r="L364" s="74">
        <f t="shared" si="278"/>
        <v>0</v>
      </c>
      <c r="M364" s="74">
        <f t="shared" si="278"/>
        <v>0</v>
      </c>
      <c r="N364" s="74">
        <f t="shared" si="278"/>
        <v>0</v>
      </c>
      <c r="O364" s="74">
        <f t="shared" si="278"/>
        <v>0</v>
      </c>
      <c r="P364" s="74">
        <f t="shared" si="278"/>
        <v>0</v>
      </c>
      <c r="Q364" s="74">
        <f t="shared" si="278"/>
        <v>0</v>
      </c>
      <c r="R364" s="74">
        <f t="shared" si="278"/>
        <v>0</v>
      </c>
      <c r="S364" s="74">
        <f t="shared" si="278"/>
        <v>0</v>
      </c>
      <c r="T364" s="74">
        <f t="shared" si="278"/>
        <v>0</v>
      </c>
      <c r="U364" s="74">
        <f t="shared" si="278"/>
        <v>0</v>
      </c>
      <c r="V364" s="74">
        <f t="shared" si="278"/>
        <v>0</v>
      </c>
      <c r="W364" s="74">
        <f t="shared" si="278"/>
        <v>0</v>
      </c>
      <c r="X364" s="74">
        <f t="shared" si="278"/>
        <v>0</v>
      </c>
      <c r="Y364" s="74">
        <f t="shared" si="278"/>
        <v>0</v>
      </c>
      <c r="Z364" s="74">
        <f t="shared" si="278"/>
        <v>0</v>
      </c>
      <c r="AA364" s="74">
        <f t="shared" si="278"/>
        <v>0</v>
      </c>
      <c r="AB364" s="74">
        <f t="shared" si="278"/>
        <v>0</v>
      </c>
      <c r="AC364" s="74">
        <f t="shared" si="278"/>
        <v>0</v>
      </c>
      <c r="AD364" s="74">
        <f t="shared" si="278"/>
        <v>0</v>
      </c>
      <c r="AE364" s="74">
        <f t="shared" si="278"/>
        <v>0</v>
      </c>
      <c r="AF364" s="74">
        <f t="shared" si="278"/>
        <v>0</v>
      </c>
      <c r="AG364" s="74">
        <f t="shared" si="278"/>
        <v>0</v>
      </c>
    </row>
    <row r="365" spans="1:33" s="61" customFormat="1">
      <c r="A365" s="75" t="s">
        <v>146</v>
      </c>
      <c r="B365" s="99" t="s">
        <v>259</v>
      </c>
      <c r="C365" s="77" t="s">
        <v>1</v>
      </c>
      <c r="D365" s="78">
        <f>IF(G$83="","",IF(E$303="",D$364,D$364*E$303))</f>
        <v>0</v>
      </c>
      <c r="E365" s="78">
        <f t="shared" ref="E365:AG365" si="279">IF(H$83="","",IF(F$303="",E$364,E$364*F$303))</f>
        <v>0</v>
      </c>
      <c r="F365" s="78">
        <f t="shared" si="279"/>
        <v>0</v>
      </c>
      <c r="G365" s="78">
        <f t="shared" si="279"/>
        <v>0</v>
      </c>
      <c r="H365" s="78">
        <f t="shared" si="279"/>
        <v>0</v>
      </c>
      <c r="I365" s="78">
        <f t="shared" si="279"/>
        <v>0</v>
      </c>
      <c r="J365" s="78">
        <f t="shared" si="279"/>
        <v>0</v>
      </c>
      <c r="K365" s="78">
        <f t="shared" si="279"/>
        <v>0</v>
      </c>
      <c r="L365" s="78">
        <f t="shared" si="279"/>
        <v>0</v>
      </c>
      <c r="M365" s="78">
        <f t="shared" si="279"/>
        <v>0</v>
      </c>
      <c r="N365" s="78">
        <f t="shared" si="279"/>
        <v>0</v>
      </c>
      <c r="O365" s="78">
        <f t="shared" si="279"/>
        <v>0</v>
      </c>
      <c r="P365" s="78">
        <f t="shared" si="279"/>
        <v>0</v>
      </c>
      <c r="Q365" s="78">
        <f t="shared" si="279"/>
        <v>0</v>
      </c>
      <c r="R365" s="78">
        <f t="shared" si="279"/>
        <v>0</v>
      </c>
      <c r="S365" s="78">
        <f t="shared" si="279"/>
        <v>0</v>
      </c>
      <c r="T365" s="78">
        <f t="shared" si="279"/>
        <v>0</v>
      </c>
      <c r="U365" s="78">
        <f t="shared" si="279"/>
        <v>0</v>
      </c>
      <c r="V365" s="78">
        <f t="shared" si="279"/>
        <v>0</v>
      </c>
      <c r="W365" s="78">
        <f t="shared" si="279"/>
        <v>0</v>
      </c>
      <c r="X365" s="78">
        <f t="shared" si="279"/>
        <v>0</v>
      </c>
      <c r="Y365" s="78">
        <f t="shared" si="279"/>
        <v>0</v>
      </c>
      <c r="Z365" s="78">
        <f t="shared" si="279"/>
        <v>0</v>
      </c>
      <c r="AA365" s="78">
        <f t="shared" si="279"/>
        <v>0</v>
      </c>
      <c r="AB365" s="78">
        <f t="shared" si="279"/>
        <v>0</v>
      </c>
      <c r="AC365" s="78">
        <f t="shared" si="279"/>
        <v>0</v>
      </c>
      <c r="AD365" s="78">
        <f t="shared" si="279"/>
        <v>0</v>
      </c>
      <c r="AE365" s="78">
        <f t="shared" si="279"/>
        <v>0</v>
      </c>
      <c r="AF365" s="78">
        <f t="shared" si="279"/>
        <v>0</v>
      </c>
      <c r="AG365" s="78">
        <f t="shared" si="279"/>
        <v>0</v>
      </c>
    </row>
    <row r="366" spans="1:33" s="100" customFormat="1">
      <c r="A366" s="63" t="s">
        <v>124</v>
      </c>
      <c r="B366" s="106" t="s">
        <v>260</v>
      </c>
      <c r="C366" s="65" t="s">
        <v>1</v>
      </c>
      <c r="D366" s="66">
        <f>IF(G$83="","",IF(D$364=0,0,SUMPRODUCT(D$354:D$363,$D$293:$D$302)))</f>
        <v>0</v>
      </c>
      <c r="E366" s="66">
        <f t="shared" ref="E366:AG366" si="280">IF(H$83="","",IF(E$364=0,0,SUMPRODUCT(E$354:E$363,$D$293:$D$302)))</f>
        <v>0</v>
      </c>
      <c r="F366" s="66">
        <f t="shared" si="280"/>
        <v>0</v>
      </c>
      <c r="G366" s="66">
        <f t="shared" si="280"/>
        <v>0</v>
      </c>
      <c r="H366" s="66">
        <f t="shared" si="280"/>
        <v>0</v>
      </c>
      <c r="I366" s="66">
        <f t="shared" si="280"/>
        <v>0</v>
      </c>
      <c r="J366" s="66">
        <f t="shared" si="280"/>
        <v>0</v>
      </c>
      <c r="K366" s="66">
        <f t="shared" si="280"/>
        <v>0</v>
      </c>
      <c r="L366" s="66">
        <f t="shared" si="280"/>
        <v>0</v>
      </c>
      <c r="M366" s="66">
        <f t="shared" si="280"/>
        <v>0</v>
      </c>
      <c r="N366" s="66">
        <f t="shared" si="280"/>
        <v>0</v>
      </c>
      <c r="O366" s="66">
        <f t="shared" si="280"/>
        <v>0</v>
      </c>
      <c r="P366" s="66">
        <f t="shared" si="280"/>
        <v>0</v>
      </c>
      <c r="Q366" s="66">
        <f t="shared" si="280"/>
        <v>0</v>
      </c>
      <c r="R366" s="66">
        <f t="shared" si="280"/>
        <v>0</v>
      </c>
      <c r="S366" s="66">
        <f t="shared" si="280"/>
        <v>0</v>
      </c>
      <c r="T366" s="66">
        <f t="shared" si="280"/>
        <v>0</v>
      </c>
      <c r="U366" s="66">
        <f t="shared" si="280"/>
        <v>0</v>
      </c>
      <c r="V366" s="66">
        <f t="shared" si="280"/>
        <v>0</v>
      </c>
      <c r="W366" s="66">
        <f t="shared" si="280"/>
        <v>0</v>
      </c>
      <c r="X366" s="66">
        <f t="shared" si="280"/>
        <v>0</v>
      </c>
      <c r="Y366" s="66">
        <f t="shared" si="280"/>
        <v>0</v>
      </c>
      <c r="Z366" s="66">
        <f t="shared" si="280"/>
        <v>0</v>
      </c>
      <c r="AA366" s="66">
        <f t="shared" si="280"/>
        <v>0</v>
      </c>
      <c r="AB366" s="66">
        <f t="shared" si="280"/>
        <v>0</v>
      </c>
      <c r="AC366" s="66">
        <f t="shared" si="280"/>
        <v>0</v>
      </c>
      <c r="AD366" s="66">
        <f t="shared" si="280"/>
        <v>0</v>
      </c>
      <c r="AE366" s="66">
        <f t="shared" si="280"/>
        <v>0</v>
      </c>
      <c r="AF366" s="66">
        <f t="shared" si="280"/>
        <v>0</v>
      </c>
      <c r="AG366" s="66">
        <f t="shared" si="280"/>
        <v>0</v>
      </c>
    </row>
    <row r="367" spans="1:33" s="61" customFormat="1">
      <c r="A367" s="101" t="s">
        <v>240</v>
      </c>
      <c r="B367" s="98" t="str">
        <f>CONCATENATE("Przychody wariantu z projektem –",$E$18)</f>
        <v>Przychody wariantu z projektem – w cenach netto + część VAT</v>
      </c>
      <c r="C367" s="102" t="s">
        <v>1</v>
      </c>
      <c r="D367" s="103">
        <f>IF(G$83="","",SUM(D$364,D$366))</f>
        <v>0</v>
      </c>
      <c r="E367" s="103">
        <f t="shared" ref="E367:AG367" si="281">IF(H$83="","",SUM(E$364,E$366))</f>
        <v>0</v>
      </c>
      <c r="F367" s="103">
        <f t="shared" si="281"/>
        <v>0</v>
      </c>
      <c r="G367" s="103">
        <f t="shared" si="281"/>
        <v>0</v>
      </c>
      <c r="H367" s="103">
        <f t="shared" si="281"/>
        <v>0</v>
      </c>
      <c r="I367" s="103">
        <f t="shared" si="281"/>
        <v>0</v>
      </c>
      <c r="J367" s="103">
        <f t="shared" si="281"/>
        <v>0</v>
      </c>
      <c r="K367" s="103">
        <f t="shared" si="281"/>
        <v>0</v>
      </c>
      <c r="L367" s="103">
        <f t="shared" si="281"/>
        <v>0</v>
      </c>
      <c r="M367" s="103">
        <f t="shared" si="281"/>
        <v>0</v>
      </c>
      <c r="N367" s="103">
        <f t="shared" si="281"/>
        <v>0</v>
      </c>
      <c r="O367" s="103">
        <f t="shared" si="281"/>
        <v>0</v>
      </c>
      <c r="P367" s="103">
        <f t="shared" si="281"/>
        <v>0</v>
      </c>
      <c r="Q367" s="103">
        <f t="shared" si="281"/>
        <v>0</v>
      </c>
      <c r="R367" s="103">
        <f t="shared" si="281"/>
        <v>0</v>
      </c>
      <c r="S367" s="103">
        <f t="shared" si="281"/>
        <v>0</v>
      </c>
      <c r="T367" s="103">
        <f t="shared" si="281"/>
        <v>0</v>
      </c>
      <c r="U367" s="103">
        <f t="shared" si="281"/>
        <v>0</v>
      </c>
      <c r="V367" s="103">
        <f t="shared" si="281"/>
        <v>0</v>
      </c>
      <c r="W367" s="103">
        <f t="shared" si="281"/>
        <v>0</v>
      </c>
      <c r="X367" s="103">
        <f t="shared" si="281"/>
        <v>0</v>
      </c>
      <c r="Y367" s="103">
        <f t="shared" si="281"/>
        <v>0</v>
      </c>
      <c r="Z367" s="103">
        <f t="shared" si="281"/>
        <v>0</v>
      </c>
      <c r="AA367" s="103">
        <f t="shared" si="281"/>
        <v>0</v>
      </c>
      <c r="AB367" s="103">
        <f t="shared" si="281"/>
        <v>0</v>
      </c>
      <c r="AC367" s="103">
        <f t="shared" si="281"/>
        <v>0</v>
      </c>
      <c r="AD367" s="103">
        <f t="shared" si="281"/>
        <v>0</v>
      </c>
      <c r="AE367" s="103">
        <f t="shared" si="281"/>
        <v>0</v>
      </c>
      <c r="AF367" s="103">
        <f t="shared" si="281"/>
        <v>0</v>
      </c>
      <c r="AG367" s="103">
        <f t="shared" si="281"/>
        <v>0</v>
      </c>
    </row>
    <row r="368" spans="1:33" s="61" customFormat="1" ht="22.5">
      <c r="A368" s="286" t="s">
        <v>241</v>
      </c>
      <c r="B368" s="287" t="str">
        <f>CONCATENATE("Przychody wariantu z projektem –",$E$18," (po uwzględnieniu wskaźnika ściągalności)")</f>
        <v>Przychody wariantu z projektem – w cenach netto + część VAT (po uwzględnieniu wskaźnika ściągalności)</v>
      </c>
      <c r="C368" s="81" t="s">
        <v>1</v>
      </c>
      <c r="D368" s="288">
        <f>IF(G$83="","",SUM(D$365,D$366))</f>
        <v>0</v>
      </c>
      <c r="E368" s="288">
        <f t="shared" ref="E368:AG368" si="282">IF(H$83="","",SUM(E$365,E$366))</f>
        <v>0</v>
      </c>
      <c r="F368" s="288">
        <f t="shared" si="282"/>
        <v>0</v>
      </c>
      <c r="G368" s="288">
        <f t="shared" si="282"/>
        <v>0</v>
      </c>
      <c r="H368" s="288">
        <f t="shared" si="282"/>
        <v>0</v>
      </c>
      <c r="I368" s="288">
        <f t="shared" si="282"/>
        <v>0</v>
      </c>
      <c r="J368" s="288">
        <f t="shared" si="282"/>
        <v>0</v>
      </c>
      <c r="K368" s="288">
        <f t="shared" si="282"/>
        <v>0</v>
      </c>
      <c r="L368" s="288">
        <f t="shared" si="282"/>
        <v>0</v>
      </c>
      <c r="M368" s="288">
        <f t="shared" si="282"/>
        <v>0</v>
      </c>
      <c r="N368" s="288">
        <f t="shared" si="282"/>
        <v>0</v>
      </c>
      <c r="O368" s="288">
        <f t="shared" si="282"/>
        <v>0</v>
      </c>
      <c r="P368" s="288">
        <f t="shared" si="282"/>
        <v>0</v>
      </c>
      <c r="Q368" s="288">
        <f t="shared" si="282"/>
        <v>0</v>
      </c>
      <c r="R368" s="288">
        <f t="shared" si="282"/>
        <v>0</v>
      </c>
      <c r="S368" s="288">
        <f t="shared" si="282"/>
        <v>0</v>
      </c>
      <c r="T368" s="288">
        <f t="shared" si="282"/>
        <v>0</v>
      </c>
      <c r="U368" s="288">
        <f t="shared" si="282"/>
        <v>0</v>
      </c>
      <c r="V368" s="288">
        <f t="shared" si="282"/>
        <v>0</v>
      </c>
      <c r="W368" s="288">
        <f t="shared" si="282"/>
        <v>0</v>
      </c>
      <c r="X368" s="288">
        <f t="shared" si="282"/>
        <v>0</v>
      </c>
      <c r="Y368" s="288">
        <f t="shared" si="282"/>
        <v>0</v>
      </c>
      <c r="Z368" s="288">
        <f t="shared" si="282"/>
        <v>0</v>
      </c>
      <c r="AA368" s="288">
        <f t="shared" si="282"/>
        <v>0</v>
      </c>
      <c r="AB368" s="288">
        <f t="shared" si="282"/>
        <v>0</v>
      </c>
      <c r="AC368" s="288">
        <f t="shared" si="282"/>
        <v>0</v>
      </c>
      <c r="AD368" s="288">
        <f t="shared" si="282"/>
        <v>0</v>
      </c>
      <c r="AE368" s="288">
        <f t="shared" si="282"/>
        <v>0</v>
      </c>
      <c r="AF368" s="288">
        <f t="shared" si="282"/>
        <v>0</v>
      </c>
      <c r="AG368" s="288">
        <f t="shared" si="282"/>
        <v>0</v>
      </c>
    </row>
    <row r="369" spans="1:33" s="346" customFormat="1" ht="19.5" customHeight="1">
      <c r="A369" s="345"/>
      <c r="B369" s="346" t="s">
        <v>243</v>
      </c>
    </row>
    <row r="370" spans="1:33" s="8" customFormat="1">
      <c r="A370" s="833" t="s">
        <v>10</v>
      </c>
      <c r="B370" s="766" t="s">
        <v>2</v>
      </c>
      <c r="C370" s="797" t="s">
        <v>0</v>
      </c>
      <c r="D370" s="335" t="str">
        <f t="shared" ref="D370:AG370" si="283">IF(G$83="","",G$83)</f>
        <v>Faza oper.</v>
      </c>
      <c r="E370" s="335" t="str">
        <f t="shared" si="283"/>
        <v>Faza oper.</v>
      </c>
      <c r="F370" s="335" t="str">
        <f t="shared" si="283"/>
        <v>Faza oper.</v>
      </c>
      <c r="G370" s="335" t="str">
        <f t="shared" si="283"/>
        <v>Faza oper.</v>
      </c>
      <c r="H370" s="335" t="str">
        <f t="shared" si="283"/>
        <v>Faza oper.</v>
      </c>
      <c r="I370" s="335" t="str">
        <f t="shared" si="283"/>
        <v>Faza oper.</v>
      </c>
      <c r="J370" s="335" t="str">
        <f t="shared" si="283"/>
        <v>Faza oper.</v>
      </c>
      <c r="K370" s="335" t="str">
        <f t="shared" si="283"/>
        <v>Faza oper.</v>
      </c>
      <c r="L370" s="335" t="str">
        <f t="shared" si="283"/>
        <v>Faza oper.</v>
      </c>
      <c r="M370" s="335" t="str">
        <f t="shared" si="283"/>
        <v>Faza oper.</v>
      </c>
      <c r="N370" s="335" t="str">
        <f t="shared" si="283"/>
        <v>Faza oper.</v>
      </c>
      <c r="O370" s="335" t="str">
        <f t="shared" si="283"/>
        <v>Faza oper.</v>
      </c>
      <c r="P370" s="335" t="str">
        <f t="shared" si="283"/>
        <v>Faza oper.</v>
      </c>
      <c r="Q370" s="335" t="str">
        <f t="shared" si="283"/>
        <v>Faza oper.</v>
      </c>
      <c r="R370" s="335" t="str">
        <f t="shared" si="283"/>
        <v>Faza oper.</v>
      </c>
      <c r="S370" s="335" t="str">
        <f t="shared" si="283"/>
        <v>Faza oper.</v>
      </c>
      <c r="T370" s="335" t="str">
        <f t="shared" si="283"/>
        <v>Faza oper.</v>
      </c>
      <c r="U370" s="335" t="str">
        <f t="shared" si="283"/>
        <v>Faza oper.</v>
      </c>
      <c r="V370" s="335" t="str">
        <f t="shared" si="283"/>
        <v>Faza oper.</v>
      </c>
      <c r="W370" s="335" t="str">
        <f t="shared" si="283"/>
        <v>Faza oper.</v>
      </c>
      <c r="X370" s="335" t="str">
        <f t="shared" si="283"/>
        <v>Faza oper.</v>
      </c>
      <c r="Y370" s="335" t="str">
        <f t="shared" si="283"/>
        <v>Faza oper.</v>
      </c>
      <c r="Z370" s="335" t="str">
        <f t="shared" si="283"/>
        <v>Faza oper.</v>
      </c>
      <c r="AA370" s="335" t="str">
        <f t="shared" si="283"/>
        <v>Faza oper.</v>
      </c>
      <c r="AB370" s="335" t="str">
        <f t="shared" si="283"/>
        <v>Faza oper.</v>
      </c>
      <c r="AC370" s="335" t="str">
        <f t="shared" si="283"/>
        <v>Faza oper.</v>
      </c>
      <c r="AD370" s="335" t="str">
        <f t="shared" si="283"/>
        <v>Faza oper.</v>
      </c>
      <c r="AE370" s="335" t="str">
        <f t="shared" si="283"/>
        <v>Faza oper.</v>
      </c>
      <c r="AF370" s="335" t="str">
        <f t="shared" si="283"/>
        <v>Faza oper.</v>
      </c>
      <c r="AG370" s="335" t="str">
        <f t="shared" si="283"/>
        <v>Faza oper.</v>
      </c>
    </row>
    <row r="371" spans="1:33" s="8" customFormat="1">
      <c r="A371" s="834"/>
      <c r="B371" s="767"/>
      <c r="C371" s="832"/>
      <c r="D371" s="12">
        <f t="shared" ref="D371:AG371" si="284">IF(G$84="","",G$84)</f>
        <v>2021</v>
      </c>
      <c r="E371" s="12">
        <f t="shared" si="284"/>
        <v>2022</v>
      </c>
      <c r="F371" s="12">
        <f t="shared" si="284"/>
        <v>2023</v>
      </c>
      <c r="G371" s="12">
        <f t="shared" si="284"/>
        <v>2024</v>
      </c>
      <c r="H371" s="12">
        <f t="shared" si="284"/>
        <v>2025</v>
      </c>
      <c r="I371" s="12">
        <f t="shared" si="284"/>
        <v>2026</v>
      </c>
      <c r="J371" s="12">
        <f t="shared" si="284"/>
        <v>2027</v>
      </c>
      <c r="K371" s="12">
        <f t="shared" si="284"/>
        <v>2028</v>
      </c>
      <c r="L371" s="12">
        <f t="shared" si="284"/>
        <v>2029</v>
      </c>
      <c r="M371" s="12">
        <f t="shared" si="284"/>
        <v>2030</v>
      </c>
      <c r="N371" s="12">
        <f t="shared" si="284"/>
        <v>2031</v>
      </c>
      <c r="O371" s="12">
        <f t="shared" si="284"/>
        <v>2032</v>
      </c>
      <c r="P371" s="12">
        <f t="shared" si="284"/>
        <v>2033</v>
      </c>
      <c r="Q371" s="12">
        <f t="shared" si="284"/>
        <v>2034</v>
      </c>
      <c r="R371" s="12">
        <f t="shared" si="284"/>
        <v>2035</v>
      </c>
      <c r="S371" s="12">
        <f t="shared" si="284"/>
        <v>2036</v>
      </c>
      <c r="T371" s="12">
        <f t="shared" si="284"/>
        <v>2037</v>
      </c>
      <c r="U371" s="12">
        <f t="shared" si="284"/>
        <v>2038</v>
      </c>
      <c r="V371" s="12">
        <f t="shared" si="284"/>
        <v>2039</v>
      </c>
      <c r="W371" s="12">
        <f t="shared" si="284"/>
        <v>2040</v>
      </c>
      <c r="X371" s="12">
        <f t="shared" si="284"/>
        <v>2041</v>
      </c>
      <c r="Y371" s="12">
        <f t="shared" si="284"/>
        <v>2042</v>
      </c>
      <c r="Z371" s="12">
        <f t="shared" si="284"/>
        <v>2043</v>
      </c>
      <c r="AA371" s="12">
        <f t="shared" si="284"/>
        <v>2044</v>
      </c>
      <c r="AB371" s="12">
        <f t="shared" si="284"/>
        <v>2045</v>
      </c>
      <c r="AC371" s="12">
        <f t="shared" si="284"/>
        <v>2046</v>
      </c>
      <c r="AD371" s="12">
        <f t="shared" si="284"/>
        <v>2047</v>
      </c>
      <c r="AE371" s="12">
        <f t="shared" si="284"/>
        <v>2048</v>
      </c>
      <c r="AF371" s="12">
        <f t="shared" si="284"/>
        <v>2049</v>
      </c>
      <c r="AG371" s="12">
        <f t="shared" si="284"/>
        <v>2050</v>
      </c>
    </row>
    <row r="372" spans="1:33" s="62" customFormat="1">
      <c r="A372" s="101" t="s">
        <v>112</v>
      </c>
      <c r="B372" s="112" t="str">
        <f>CONCATENATE("Zmiana przychodów wywołanych realizacją projektu –",$E$18)</f>
        <v>Zmiana przychodów wywołanych realizacją projektu – w cenach netto + część VAT</v>
      </c>
      <c r="C372" s="102" t="s">
        <v>1</v>
      </c>
      <c r="D372" s="103">
        <f>IF(G$83="","",D$367-D$349)</f>
        <v>0</v>
      </c>
      <c r="E372" s="103">
        <f t="shared" ref="E372:AG372" si="285">IF(H$83="","",E$367-E$349)</f>
        <v>0</v>
      </c>
      <c r="F372" s="103">
        <f t="shared" si="285"/>
        <v>0</v>
      </c>
      <c r="G372" s="103">
        <f t="shared" si="285"/>
        <v>0</v>
      </c>
      <c r="H372" s="103">
        <f t="shared" si="285"/>
        <v>0</v>
      </c>
      <c r="I372" s="103">
        <f t="shared" si="285"/>
        <v>0</v>
      </c>
      <c r="J372" s="103">
        <f t="shared" si="285"/>
        <v>0</v>
      </c>
      <c r="K372" s="103">
        <f t="shared" si="285"/>
        <v>0</v>
      </c>
      <c r="L372" s="103">
        <f t="shared" si="285"/>
        <v>0</v>
      </c>
      <c r="M372" s="103">
        <f t="shared" si="285"/>
        <v>0</v>
      </c>
      <c r="N372" s="103">
        <f t="shared" si="285"/>
        <v>0</v>
      </c>
      <c r="O372" s="103">
        <f t="shared" si="285"/>
        <v>0</v>
      </c>
      <c r="P372" s="103">
        <f t="shared" si="285"/>
        <v>0</v>
      </c>
      <c r="Q372" s="103">
        <f t="shared" si="285"/>
        <v>0</v>
      </c>
      <c r="R372" s="103">
        <f t="shared" si="285"/>
        <v>0</v>
      </c>
      <c r="S372" s="103">
        <f t="shared" si="285"/>
        <v>0</v>
      </c>
      <c r="T372" s="103">
        <f t="shared" si="285"/>
        <v>0</v>
      </c>
      <c r="U372" s="103">
        <f t="shared" si="285"/>
        <v>0</v>
      </c>
      <c r="V372" s="103">
        <f t="shared" si="285"/>
        <v>0</v>
      </c>
      <c r="W372" s="103">
        <f t="shared" si="285"/>
        <v>0</v>
      </c>
      <c r="X372" s="103">
        <f t="shared" si="285"/>
        <v>0</v>
      </c>
      <c r="Y372" s="103">
        <f t="shared" si="285"/>
        <v>0</v>
      </c>
      <c r="Z372" s="103">
        <f t="shared" si="285"/>
        <v>0</v>
      </c>
      <c r="AA372" s="103">
        <f t="shared" si="285"/>
        <v>0</v>
      </c>
      <c r="AB372" s="103">
        <f t="shared" si="285"/>
        <v>0</v>
      </c>
      <c r="AC372" s="103">
        <f t="shared" si="285"/>
        <v>0</v>
      </c>
      <c r="AD372" s="103">
        <f t="shared" si="285"/>
        <v>0</v>
      </c>
      <c r="AE372" s="103">
        <f t="shared" si="285"/>
        <v>0</v>
      </c>
      <c r="AF372" s="103">
        <f t="shared" si="285"/>
        <v>0</v>
      </c>
      <c r="AG372" s="103">
        <f t="shared" si="285"/>
        <v>0</v>
      </c>
    </row>
    <row r="373" spans="1:33" s="62" customFormat="1" ht="22.5">
      <c r="A373" s="110" t="s">
        <v>146</v>
      </c>
      <c r="B373" s="97" t="str">
        <f>CONCATENATE("Zmiana przychodów wywołanych realizacją projektu –",$E$18," (po uwzględnieniu wskaźnika ściągalności)")</f>
        <v>Zmiana przychodów wywołanych realizacją projektu – w cenach netto + część VAT (po uwzględnieniu wskaźnika ściągalności)</v>
      </c>
      <c r="C373" s="111" t="s">
        <v>1</v>
      </c>
      <c r="D373" s="105">
        <f>IF(G$83="","",D$368-D$350)</f>
        <v>0</v>
      </c>
      <c r="E373" s="105">
        <f t="shared" ref="E373:AG373" si="286">IF(H$83="","",E$368-E$350)</f>
        <v>0</v>
      </c>
      <c r="F373" s="105">
        <f t="shared" si="286"/>
        <v>0</v>
      </c>
      <c r="G373" s="105">
        <f t="shared" si="286"/>
        <v>0</v>
      </c>
      <c r="H373" s="105">
        <f t="shared" si="286"/>
        <v>0</v>
      </c>
      <c r="I373" s="105">
        <f t="shared" si="286"/>
        <v>0</v>
      </c>
      <c r="J373" s="105">
        <f t="shared" si="286"/>
        <v>0</v>
      </c>
      <c r="K373" s="105">
        <f t="shared" si="286"/>
        <v>0</v>
      </c>
      <c r="L373" s="105">
        <f t="shared" si="286"/>
        <v>0</v>
      </c>
      <c r="M373" s="105">
        <f t="shared" si="286"/>
        <v>0</v>
      </c>
      <c r="N373" s="105">
        <f t="shared" si="286"/>
        <v>0</v>
      </c>
      <c r="O373" s="105">
        <f t="shared" si="286"/>
        <v>0</v>
      </c>
      <c r="P373" s="105">
        <f t="shared" si="286"/>
        <v>0</v>
      </c>
      <c r="Q373" s="105">
        <f t="shared" si="286"/>
        <v>0</v>
      </c>
      <c r="R373" s="105">
        <f t="shared" si="286"/>
        <v>0</v>
      </c>
      <c r="S373" s="105">
        <f t="shared" si="286"/>
        <v>0</v>
      </c>
      <c r="T373" s="105">
        <f t="shared" si="286"/>
        <v>0</v>
      </c>
      <c r="U373" s="105">
        <f t="shared" si="286"/>
        <v>0</v>
      </c>
      <c r="V373" s="105">
        <f t="shared" si="286"/>
        <v>0</v>
      </c>
      <c r="W373" s="105">
        <f t="shared" si="286"/>
        <v>0</v>
      </c>
      <c r="X373" s="105">
        <f t="shared" si="286"/>
        <v>0</v>
      </c>
      <c r="Y373" s="105">
        <f t="shared" si="286"/>
        <v>0</v>
      </c>
      <c r="Z373" s="105">
        <f t="shared" si="286"/>
        <v>0</v>
      </c>
      <c r="AA373" s="105">
        <f t="shared" si="286"/>
        <v>0</v>
      </c>
      <c r="AB373" s="105">
        <f t="shared" si="286"/>
        <v>0</v>
      </c>
      <c r="AC373" s="105">
        <f t="shared" si="286"/>
        <v>0</v>
      </c>
      <c r="AD373" s="105">
        <f t="shared" si="286"/>
        <v>0</v>
      </c>
      <c r="AE373" s="105">
        <f t="shared" si="286"/>
        <v>0</v>
      </c>
      <c r="AF373" s="105">
        <f t="shared" si="286"/>
        <v>0</v>
      </c>
      <c r="AG373" s="105">
        <f t="shared" si="286"/>
        <v>0</v>
      </c>
    </row>
    <row r="374" spans="1:33" s="61" customFormat="1">
      <c r="A374" s="71" t="s">
        <v>108</v>
      </c>
      <c r="B374" s="10" t="s">
        <v>244</v>
      </c>
      <c r="C374" s="73" t="s">
        <v>1</v>
      </c>
      <c r="D374" s="74">
        <f>IF(G$83="","",D$364-D$346)</f>
        <v>0</v>
      </c>
      <c r="E374" s="74">
        <f t="shared" ref="E374:AG374" si="287">IF(H$83="","",E$364-E$346)</f>
        <v>0</v>
      </c>
      <c r="F374" s="74">
        <f t="shared" si="287"/>
        <v>0</v>
      </c>
      <c r="G374" s="74">
        <f t="shared" si="287"/>
        <v>0</v>
      </c>
      <c r="H374" s="74">
        <f t="shared" si="287"/>
        <v>0</v>
      </c>
      <c r="I374" s="74">
        <f t="shared" si="287"/>
        <v>0</v>
      </c>
      <c r="J374" s="74">
        <f t="shared" si="287"/>
        <v>0</v>
      </c>
      <c r="K374" s="74">
        <f t="shared" si="287"/>
        <v>0</v>
      </c>
      <c r="L374" s="74">
        <f t="shared" si="287"/>
        <v>0</v>
      </c>
      <c r="M374" s="74">
        <f t="shared" si="287"/>
        <v>0</v>
      </c>
      <c r="N374" s="74">
        <f t="shared" si="287"/>
        <v>0</v>
      </c>
      <c r="O374" s="74">
        <f t="shared" si="287"/>
        <v>0</v>
      </c>
      <c r="P374" s="74">
        <f t="shared" si="287"/>
        <v>0</v>
      </c>
      <c r="Q374" s="74">
        <f t="shared" si="287"/>
        <v>0</v>
      </c>
      <c r="R374" s="74">
        <f t="shared" si="287"/>
        <v>0</v>
      </c>
      <c r="S374" s="74">
        <f t="shared" si="287"/>
        <v>0</v>
      </c>
      <c r="T374" s="74">
        <f t="shared" si="287"/>
        <v>0</v>
      </c>
      <c r="U374" s="74">
        <f t="shared" si="287"/>
        <v>0</v>
      </c>
      <c r="V374" s="74">
        <f t="shared" si="287"/>
        <v>0</v>
      </c>
      <c r="W374" s="74">
        <f t="shared" si="287"/>
        <v>0</v>
      </c>
      <c r="X374" s="74">
        <f t="shared" si="287"/>
        <v>0</v>
      </c>
      <c r="Y374" s="74">
        <f t="shared" si="287"/>
        <v>0</v>
      </c>
      <c r="Z374" s="74">
        <f t="shared" si="287"/>
        <v>0</v>
      </c>
      <c r="AA374" s="74">
        <f t="shared" si="287"/>
        <v>0</v>
      </c>
      <c r="AB374" s="74">
        <f t="shared" si="287"/>
        <v>0</v>
      </c>
      <c r="AC374" s="74">
        <f t="shared" si="287"/>
        <v>0</v>
      </c>
      <c r="AD374" s="74">
        <f t="shared" si="287"/>
        <v>0</v>
      </c>
      <c r="AE374" s="74">
        <f t="shared" si="287"/>
        <v>0</v>
      </c>
      <c r="AF374" s="74">
        <f t="shared" si="287"/>
        <v>0</v>
      </c>
      <c r="AG374" s="74">
        <f t="shared" si="287"/>
        <v>0</v>
      </c>
    </row>
    <row r="375" spans="1:33" s="61" customFormat="1" ht="22.5">
      <c r="A375" s="110" t="s">
        <v>109</v>
      </c>
      <c r="B375" s="26" t="s">
        <v>245</v>
      </c>
      <c r="C375" s="111" t="s">
        <v>1</v>
      </c>
      <c r="D375" s="109">
        <f>IF(G$83="","",D$365-D$347)</f>
        <v>0</v>
      </c>
      <c r="E375" s="109">
        <f t="shared" ref="E375:AG375" si="288">IF(H$83="","",E$365-E$347)</f>
        <v>0</v>
      </c>
      <c r="F375" s="109">
        <f t="shared" si="288"/>
        <v>0</v>
      </c>
      <c r="G375" s="109">
        <f t="shared" si="288"/>
        <v>0</v>
      </c>
      <c r="H375" s="109">
        <f t="shared" si="288"/>
        <v>0</v>
      </c>
      <c r="I375" s="109">
        <f t="shared" si="288"/>
        <v>0</v>
      </c>
      <c r="J375" s="109">
        <f t="shared" si="288"/>
        <v>0</v>
      </c>
      <c r="K375" s="109">
        <f t="shared" si="288"/>
        <v>0</v>
      </c>
      <c r="L375" s="109">
        <f t="shared" si="288"/>
        <v>0</v>
      </c>
      <c r="M375" s="109">
        <f t="shared" si="288"/>
        <v>0</v>
      </c>
      <c r="N375" s="109">
        <f t="shared" si="288"/>
        <v>0</v>
      </c>
      <c r="O375" s="109">
        <f t="shared" si="288"/>
        <v>0</v>
      </c>
      <c r="P375" s="109">
        <f t="shared" si="288"/>
        <v>0</v>
      </c>
      <c r="Q375" s="109">
        <f t="shared" si="288"/>
        <v>0</v>
      </c>
      <c r="R375" s="109">
        <f t="shared" si="288"/>
        <v>0</v>
      </c>
      <c r="S375" s="109">
        <f t="shared" si="288"/>
        <v>0</v>
      </c>
      <c r="T375" s="109">
        <f t="shared" si="288"/>
        <v>0</v>
      </c>
      <c r="U375" s="109">
        <f t="shared" si="288"/>
        <v>0</v>
      </c>
      <c r="V375" s="109">
        <f t="shared" si="288"/>
        <v>0</v>
      </c>
      <c r="W375" s="109">
        <f t="shared" si="288"/>
        <v>0</v>
      </c>
      <c r="X375" s="109">
        <f t="shared" si="288"/>
        <v>0</v>
      </c>
      <c r="Y375" s="109">
        <f t="shared" si="288"/>
        <v>0</v>
      </c>
      <c r="Z375" s="109">
        <f t="shared" si="288"/>
        <v>0</v>
      </c>
      <c r="AA375" s="109">
        <f t="shared" si="288"/>
        <v>0</v>
      </c>
      <c r="AB375" s="109">
        <f t="shared" si="288"/>
        <v>0</v>
      </c>
      <c r="AC375" s="109">
        <f t="shared" si="288"/>
        <v>0</v>
      </c>
      <c r="AD375" s="109">
        <f t="shared" si="288"/>
        <v>0</v>
      </c>
      <c r="AE375" s="109">
        <f t="shared" si="288"/>
        <v>0</v>
      </c>
      <c r="AF375" s="109">
        <f t="shared" si="288"/>
        <v>0</v>
      </c>
      <c r="AG375" s="109">
        <f t="shared" si="288"/>
        <v>0</v>
      </c>
    </row>
    <row r="376" spans="1:33" s="67" customFormat="1">
      <c r="A376" s="239" t="s">
        <v>122</v>
      </c>
      <c r="B376" s="348" t="s">
        <v>247</v>
      </c>
      <c r="C376" s="148" t="s">
        <v>1</v>
      </c>
      <c r="D376" s="241">
        <f>IF(G$83="","",D$366-D$348)</f>
        <v>0</v>
      </c>
      <c r="E376" s="241">
        <f t="shared" ref="E376:AG376" si="289">IF(H$83="","",E$366-E$348)</f>
        <v>0</v>
      </c>
      <c r="F376" s="241">
        <f t="shared" si="289"/>
        <v>0</v>
      </c>
      <c r="G376" s="241">
        <f t="shared" si="289"/>
        <v>0</v>
      </c>
      <c r="H376" s="241">
        <f t="shared" si="289"/>
        <v>0</v>
      </c>
      <c r="I376" s="241">
        <f t="shared" si="289"/>
        <v>0</v>
      </c>
      <c r="J376" s="241">
        <f t="shared" si="289"/>
        <v>0</v>
      </c>
      <c r="K376" s="241">
        <f t="shared" si="289"/>
        <v>0</v>
      </c>
      <c r="L376" s="241">
        <f t="shared" si="289"/>
        <v>0</v>
      </c>
      <c r="M376" s="241">
        <f t="shared" si="289"/>
        <v>0</v>
      </c>
      <c r="N376" s="241">
        <f t="shared" si="289"/>
        <v>0</v>
      </c>
      <c r="O376" s="241">
        <f t="shared" si="289"/>
        <v>0</v>
      </c>
      <c r="P376" s="241">
        <f t="shared" si="289"/>
        <v>0</v>
      </c>
      <c r="Q376" s="241">
        <f t="shared" si="289"/>
        <v>0</v>
      </c>
      <c r="R376" s="241">
        <f t="shared" si="289"/>
        <v>0</v>
      </c>
      <c r="S376" s="241">
        <f t="shared" si="289"/>
        <v>0</v>
      </c>
      <c r="T376" s="241">
        <f t="shared" si="289"/>
        <v>0</v>
      </c>
      <c r="U376" s="241">
        <f t="shared" si="289"/>
        <v>0</v>
      </c>
      <c r="V376" s="241">
        <f t="shared" si="289"/>
        <v>0</v>
      </c>
      <c r="W376" s="241">
        <f t="shared" si="289"/>
        <v>0</v>
      </c>
      <c r="X376" s="241">
        <f t="shared" si="289"/>
        <v>0</v>
      </c>
      <c r="Y376" s="241">
        <f t="shared" si="289"/>
        <v>0</v>
      </c>
      <c r="Z376" s="241">
        <f t="shared" si="289"/>
        <v>0</v>
      </c>
      <c r="AA376" s="241">
        <f t="shared" si="289"/>
        <v>0</v>
      </c>
      <c r="AB376" s="241">
        <f t="shared" si="289"/>
        <v>0</v>
      </c>
      <c r="AC376" s="241">
        <f t="shared" si="289"/>
        <v>0</v>
      </c>
      <c r="AD376" s="241">
        <f t="shared" si="289"/>
        <v>0</v>
      </c>
      <c r="AE376" s="241">
        <f t="shared" si="289"/>
        <v>0</v>
      </c>
      <c r="AF376" s="241">
        <f t="shared" si="289"/>
        <v>0</v>
      </c>
      <c r="AG376" s="241">
        <f t="shared" si="289"/>
        <v>0</v>
      </c>
    </row>
    <row r="377" spans="1:33" s="346" customFormat="1" ht="19.5" customHeight="1">
      <c r="A377" s="345"/>
      <c r="B377" s="346" t="s">
        <v>257</v>
      </c>
    </row>
    <row r="378" spans="1:33" s="8" customFormat="1">
      <c r="A378" s="833" t="s">
        <v>10</v>
      </c>
      <c r="B378" s="766" t="s">
        <v>2</v>
      </c>
      <c r="C378" s="797" t="s">
        <v>0</v>
      </c>
      <c r="D378" s="335" t="str">
        <f t="shared" ref="D378" si="290">IF(G$83="","",G$83)</f>
        <v>Faza oper.</v>
      </c>
      <c r="E378" s="335" t="str">
        <f t="shared" ref="E378" si="291">IF(H$83="","",H$83)</f>
        <v>Faza oper.</v>
      </c>
      <c r="F378" s="335" t="str">
        <f t="shared" ref="F378" si="292">IF(I$83="","",I$83)</f>
        <v>Faza oper.</v>
      </c>
      <c r="G378" s="335" t="str">
        <f t="shared" ref="G378" si="293">IF(J$83="","",J$83)</f>
        <v>Faza oper.</v>
      </c>
      <c r="H378" s="335" t="str">
        <f t="shared" ref="H378" si="294">IF(K$83="","",K$83)</f>
        <v>Faza oper.</v>
      </c>
      <c r="I378" s="335" t="str">
        <f t="shared" ref="I378" si="295">IF(L$83="","",L$83)</f>
        <v>Faza oper.</v>
      </c>
      <c r="J378" s="335" t="str">
        <f t="shared" ref="J378" si="296">IF(M$83="","",M$83)</f>
        <v>Faza oper.</v>
      </c>
      <c r="K378" s="335" t="str">
        <f t="shared" ref="K378" si="297">IF(N$83="","",N$83)</f>
        <v>Faza oper.</v>
      </c>
      <c r="L378" s="335" t="str">
        <f t="shared" ref="L378" si="298">IF(O$83="","",O$83)</f>
        <v>Faza oper.</v>
      </c>
      <c r="M378" s="335" t="str">
        <f t="shared" ref="M378" si="299">IF(P$83="","",P$83)</f>
        <v>Faza oper.</v>
      </c>
      <c r="N378" s="335" t="str">
        <f t="shared" ref="N378" si="300">IF(Q$83="","",Q$83)</f>
        <v>Faza oper.</v>
      </c>
      <c r="O378" s="335" t="str">
        <f t="shared" ref="O378" si="301">IF(R$83="","",R$83)</f>
        <v>Faza oper.</v>
      </c>
      <c r="P378" s="335" t="str">
        <f t="shared" ref="P378" si="302">IF(S$83="","",S$83)</f>
        <v>Faza oper.</v>
      </c>
      <c r="Q378" s="335" t="str">
        <f t="shared" ref="Q378" si="303">IF(T$83="","",T$83)</f>
        <v>Faza oper.</v>
      </c>
      <c r="R378" s="335" t="str">
        <f t="shared" ref="R378" si="304">IF(U$83="","",U$83)</f>
        <v>Faza oper.</v>
      </c>
      <c r="S378" s="335" t="str">
        <f t="shared" ref="S378" si="305">IF(V$83="","",V$83)</f>
        <v>Faza oper.</v>
      </c>
      <c r="T378" s="335" t="str">
        <f t="shared" ref="T378" si="306">IF(W$83="","",W$83)</f>
        <v>Faza oper.</v>
      </c>
      <c r="U378" s="335" t="str">
        <f t="shared" ref="U378" si="307">IF(X$83="","",X$83)</f>
        <v>Faza oper.</v>
      </c>
      <c r="V378" s="335" t="str">
        <f t="shared" ref="V378" si="308">IF(Y$83="","",Y$83)</f>
        <v>Faza oper.</v>
      </c>
      <c r="W378" s="335" t="str">
        <f t="shared" ref="W378" si="309">IF(Z$83="","",Z$83)</f>
        <v>Faza oper.</v>
      </c>
      <c r="X378" s="335" t="str">
        <f t="shared" ref="X378" si="310">IF(AA$83="","",AA$83)</f>
        <v>Faza oper.</v>
      </c>
      <c r="Y378" s="335" t="str">
        <f t="shared" ref="Y378" si="311">IF(AB$83="","",AB$83)</f>
        <v>Faza oper.</v>
      </c>
      <c r="Z378" s="335" t="str">
        <f t="shared" ref="Z378" si="312">IF(AC$83="","",AC$83)</f>
        <v>Faza oper.</v>
      </c>
      <c r="AA378" s="335" t="str">
        <f t="shared" ref="AA378" si="313">IF(AD$83="","",AD$83)</f>
        <v>Faza oper.</v>
      </c>
      <c r="AB378" s="335" t="str">
        <f t="shared" ref="AB378" si="314">IF(AE$83="","",AE$83)</f>
        <v>Faza oper.</v>
      </c>
      <c r="AC378" s="335" t="str">
        <f t="shared" ref="AC378" si="315">IF(AF$83="","",AF$83)</f>
        <v>Faza oper.</v>
      </c>
      <c r="AD378" s="335" t="str">
        <f t="shared" ref="AD378" si="316">IF(AG$83="","",AG$83)</f>
        <v>Faza oper.</v>
      </c>
      <c r="AE378" s="335" t="str">
        <f t="shared" ref="AE378" si="317">IF(AH$83="","",AH$83)</f>
        <v>Faza oper.</v>
      </c>
      <c r="AF378" s="335" t="str">
        <f t="shared" ref="AF378" si="318">IF(AI$83="","",AI$83)</f>
        <v>Faza oper.</v>
      </c>
      <c r="AG378" s="335" t="str">
        <f t="shared" ref="AG378" si="319">IF(AJ$83="","",AJ$83)</f>
        <v>Faza oper.</v>
      </c>
    </row>
    <row r="379" spans="1:33" s="8" customFormat="1">
      <c r="A379" s="834"/>
      <c r="B379" s="767"/>
      <c r="C379" s="832"/>
      <c r="D379" s="12">
        <f t="shared" ref="D379" si="320">IF(G$84="","",G$84)</f>
        <v>2021</v>
      </c>
      <c r="E379" s="12">
        <f t="shared" ref="E379" si="321">IF(H$84="","",H$84)</f>
        <v>2022</v>
      </c>
      <c r="F379" s="12">
        <f t="shared" ref="F379" si="322">IF(I$84="","",I$84)</f>
        <v>2023</v>
      </c>
      <c r="G379" s="12">
        <f t="shared" ref="G379" si="323">IF(J$84="","",J$84)</f>
        <v>2024</v>
      </c>
      <c r="H379" s="12">
        <f t="shared" ref="H379" si="324">IF(K$84="","",K$84)</f>
        <v>2025</v>
      </c>
      <c r="I379" s="12">
        <f t="shared" ref="I379" si="325">IF(L$84="","",L$84)</f>
        <v>2026</v>
      </c>
      <c r="J379" s="12">
        <f t="shared" ref="J379" si="326">IF(M$84="","",M$84)</f>
        <v>2027</v>
      </c>
      <c r="K379" s="12">
        <f t="shared" ref="K379" si="327">IF(N$84="","",N$84)</f>
        <v>2028</v>
      </c>
      <c r="L379" s="12">
        <f t="shared" ref="L379" si="328">IF(O$84="","",O$84)</f>
        <v>2029</v>
      </c>
      <c r="M379" s="12">
        <f t="shared" ref="M379" si="329">IF(P$84="","",P$84)</f>
        <v>2030</v>
      </c>
      <c r="N379" s="12">
        <f t="shared" ref="N379" si="330">IF(Q$84="","",Q$84)</f>
        <v>2031</v>
      </c>
      <c r="O379" s="12">
        <f t="shared" ref="O379" si="331">IF(R$84="","",R$84)</f>
        <v>2032</v>
      </c>
      <c r="P379" s="12">
        <f t="shared" ref="P379" si="332">IF(S$84="","",S$84)</f>
        <v>2033</v>
      </c>
      <c r="Q379" s="12">
        <f t="shared" ref="Q379" si="333">IF(T$84="","",T$84)</f>
        <v>2034</v>
      </c>
      <c r="R379" s="12">
        <f t="shared" ref="R379" si="334">IF(U$84="","",U$84)</f>
        <v>2035</v>
      </c>
      <c r="S379" s="12">
        <f t="shared" ref="S379" si="335">IF(V$84="","",V$84)</f>
        <v>2036</v>
      </c>
      <c r="T379" s="12">
        <f t="shared" ref="T379" si="336">IF(W$84="","",W$84)</f>
        <v>2037</v>
      </c>
      <c r="U379" s="12">
        <f t="shared" ref="U379" si="337">IF(X$84="","",X$84)</f>
        <v>2038</v>
      </c>
      <c r="V379" s="12">
        <f t="shared" ref="V379" si="338">IF(Y$84="","",Y$84)</f>
        <v>2039</v>
      </c>
      <c r="W379" s="12">
        <f t="shared" ref="W379" si="339">IF(Z$84="","",Z$84)</f>
        <v>2040</v>
      </c>
      <c r="X379" s="12">
        <f t="shared" ref="X379" si="340">IF(AA$84="","",AA$84)</f>
        <v>2041</v>
      </c>
      <c r="Y379" s="12">
        <f t="shared" ref="Y379" si="341">IF(AB$84="","",AB$84)</f>
        <v>2042</v>
      </c>
      <c r="Z379" s="12">
        <f t="shared" ref="Z379" si="342">IF(AC$84="","",AC$84)</f>
        <v>2043</v>
      </c>
      <c r="AA379" s="12">
        <f t="shared" ref="AA379" si="343">IF(AD$84="","",AD$84)</f>
        <v>2044</v>
      </c>
      <c r="AB379" s="12">
        <f t="shared" ref="AB379" si="344">IF(AE$84="","",AE$84)</f>
        <v>2045</v>
      </c>
      <c r="AC379" s="12">
        <f t="shared" ref="AC379" si="345">IF(AF$84="","",AF$84)</f>
        <v>2046</v>
      </c>
      <c r="AD379" s="12">
        <f t="shared" ref="AD379" si="346">IF(AG$84="","",AG$84)</f>
        <v>2047</v>
      </c>
      <c r="AE379" s="12">
        <f t="shared" ref="AE379" si="347">IF(AH$84="","",AH$84)</f>
        <v>2048</v>
      </c>
      <c r="AF379" s="12">
        <f t="shared" ref="AF379" si="348">IF(AI$84="","",AI$84)</f>
        <v>2049</v>
      </c>
      <c r="AG379" s="12">
        <f t="shared" ref="AG379" si="349">IF(AJ$84="","",AJ$84)</f>
        <v>2050</v>
      </c>
    </row>
    <row r="380" spans="1:33" s="61" customFormat="1" ht="22.5">
      <c r="A380" s="71" t="s">
        <v>112</v>
      </c>
      <c r="B380" s="72" t="str">
        <f>CONCATENATE("Podstawa liczenia kapitału (zmiana kosztów materiałowych i energii) do analizy finansowej –",$E$18)</f>
        <v>Podstawa liczenia kapitału (zmiana kosztów materiałowych i energii) do analizy finansowej – w cenach netto + część VAT</v>
      </c>
      <c r="C380" s="73" t="s">
        <v>3</v>
      </c>
      <c r="D380" s="74">
        <f t="shared" ref="D380:AG380" si="350">IF(G$83="","",IF(OR(D245="",D245=0)=TRUE,(SUM(D$224)-SUM(D$205))*(1+SUM($C$549)),(SUM(D$224)-SUM(D$205))*(1+D246/D245)*(1+SUM($C$549))))</f>
        <v>0</v>
      </c>
      <c r="E380" s="74">
        <f t="shared" si="350"/>
        <v>0</v>
      </c>
      <c r="F380" s="74">
        <f t="shared" si="350"/>
        <v>0</v>
      </c>
      <c r="G380" s="74">
        <f t="shared" si="350"/>
        <v>0</v>
      </c>
      <c r="H380" s="74">
        <f t="shared" si="350"/>
        <v>0</v>
      </c>
      <c r="I380" s="74">
        <f t="shared" si="350"/>
        <v>0</v>
      </c>
      <c r="J380" s="74">
        <f t="shared" si="350"/>
        <v>0</v>
      </c>
      <c r="K380" s="74">
        <f t="shared" si="350"/>
        <v>0</v>
      </c>
      <c r="L380" s="74">
        <f t="shared" si="350"/>
        <v>0</v>
      </c>
      <c r="M380" s="74">
        <f t="shared" si="350"/>
        <v>0</v>
      </c>
      <c r="N380" s="74">
        <f t="shared" si="350"/>
        <v>0</v>
      </c>
      <c r="O380" s="74">
        <f t="shared" si="350"/>
        <v>0</v>
      </c>
      <c r="P380" s="74">
        <f t="shared" si="350"/>
        <v>0</v>
      </c>
      <c r="Q380" s="74">
        <f t="shared" si="350"/>
        <v>0</v>
      </c>
      <c r="R380" s="74">
        <f t="shared" si="350"/>
        <v>0</v>
      </c>
      <c r="S380" s="74">
        <f t="shared" si="350"/>
        <v>0</v>
      </c>
      <c r="T380" s="74">
        <f t="shared" si="350"/>
        <v>0</v>
      </c>
      <c r="U380" s="74">
        <f t="shared" si="350"/>
        <v>0</v>
      </c>
      <c r="V380" s="74">
        <f t="shared" si="350"/>
        <v>0</v>
      </c>
      <c r="W380" s="74">
        <f t="shared" si="350"/>
        <v>0</v>
      </c>
      <c r="X380" s="74">
        <f t="shared" si="350"/>
        <v>0</v>
      </c>
      <c r="Y380" s="74">
        <f t="shared" si="350"/>
        <v>0</v>
      </c>
      <c r="Z380" s="74">
        <f t="shared" si="350"/>
        <v>0</v>
      </c>
      <c r="AA380" s="74">
        <f t="shared" si="350"/>
        <v>0</v>
      </c>
      <c r="AB380" s="74">
        <f t="shared" si="350"/>
        <v>0</v>
      </c>
      <c r="AC380" s="74">
        <f t="shared" si="350"/>
        <v>0</v>
      </c>
      <c r="AD380" s="74">
        <f t="shared" si="350"/>
        <v>0</v>
      </c>
      <c r="AE380" s="74">
        <f t="shared" si="350"/>
        <v>0</v>
      </c>
      <c r="AF380" s="74">
        <f t="shared" si="350"/>
        <v>0</v>
      </c>
      <c r="AG380" s="74">
        <f t="shared" si="350"/>
        <v>0</v>
      </c>
    </row>
    <row r="381" spans="1:33" s="61" customFormat="1" ht="22.5">
      <c r="A381" s="75" t="s">
        <v>146</v>
      </c>
      <c r="B381" s="76" t="s">
        <v>337</v>
      </c>
      <c r="C381" s="77" t="s">
        <v>3</v>
      </c>
      <c r="D381" s="78">
        <f t="shared" ref="D381:AG381" si="351">IF(G$83="","",(SUM(D$224)-SUM(D$205))*(1+SUM($C$549)))</f>
        <v>0</v>
      </c>
      <c r="E381" s="78">
        <f t="shared" si="351"/>
        <v>0</v>
      </c>
      <c r="F381" s="78">
        <f t="shared" si="351"/>
        <v>0</v>
      </c>
      <c r="G381" s="78">
        <f t="shared" si="351"/>
        <v>0</v>
      </c>
      <c r="H381" s="78">
        <f t="shared" si="351"/>
        <v>0</v>
      </c>
      <c r="I381" s="78">
        <f t="shared" si="351"/>
        <v>0</v>
      </c>
      <c r="J381" s="78">
        <f t="shared" si="351"/>
        <v>0</v>
      </c>
      <c r="K381" s="78">
        <f t="shared" si="351"/>
        <v>0</v>
      </c>
      <c r="L381" s="78">
        <f t="shared" si="351"/>
        <v>0</v>
      </c>
      <c r="M381" s="78">
        <f t="shared" si="351"/>
        <v>0</v>
      </c>
      <c r="N381" s="78">
        <f t="shared" si="351"/>
        <v>0</v>
      </c>
      <c r="O381" s="78">
        <f t="shared" si="351"/>
        <v>0</v>
      </c>
      <c r="P381" s="78">
        <f t="shared" si="351"/>
        <v>0</v>
      </c>
      <c r="Q381" s="78">
        <f t="shared" si="351"/>
        <v>0</v>
      </c>
      <c r="R381" s="78">
        <f t="shared" si="351"/>
        <v>0</v>
      </c>
      <c r="S381" s="78">
        <f t="shared" si="351"/>
        <v>0</v>
      </c>
      <c r="T381" s="78">
        <f t="shared" si="351"/>
        <v>0</v>
      </c>
      <c r="U381" s="78">
        <f t="shared" si="351"/>
        <v>0</v>
      </c>
      <c r="V381" s="78">
        <f t="shared" si="351"/>
        <v>0</v>
      </c>
      <c r="W381" s="78">
        <f t="shared" si="351"/>
        <v>0</v>
      </c>
      <c r="X381" s="78">
        <f t="shared" si="351"/>
        <v>0</v>
      </c>
      <c r="Y381" s="78">
        <f t="shared" si="351"/>
        <v>0</v>
      </c>
      <c r="Z381" s="78">
        <f t="shared" si="351"/>
        <v>0</v>
      </c>
      <c r="AA381" s="78">
        <f t="shared" si="351"/>
        <v>0</v>
      </c>
      <c r="AB381" s="78">
        <f t="shared" si="351"/>
        <v>0</v>
      </c>
      <c r="AC381" s="78">
        <f t="shared" si="351"/>
        <v>0</v>
      </c>
      <c r="AD381" s="78">
        <f t="shared" si="351"/>
        <v>0</v>
      </c>
      <c r="AE381" s="78">
        <f t="shared" si="351"/>
        <v>0</v>
      </c>
      <c r="AF381" s="78">
        <f t="shared" si="351"/>
        <v>0</v>
      </c>
      <c r="AG381" s="78">
        <f t="shared" si="351"/>
        <v>0</v>
      </c>
    </row>
    <row r="382" spans="1:33" s="61" customFormat="1">
      <c r="A382" s="75" t="s">
        <v>147</v>
      </c>
      <c r="B382" s="76" t="s">
        <v>50</v>
      </c>
      <c r="C382" s="77" t="s">
        <v>34</v>
      </c>
      <c r="D382" s="78">
        <f t="shared" ref="D382:AG382" si="352">IF(G$83="","",SUM($D$21))</f>
        <v>0</v>
      </c>
      <c r="E382" s="78">
        <f t="shared" si="352"/>
        <v>0</v>
      </c>
      <c r="F382" s="78">
        <f t="shared" si="352"/>
        <v>0</v>
      </c>
      <c r="G382" s="78">
        <f t="shared" si="352"/>
        <v>0</v>
      </c>
      <c r="H382" s="78">
        <f t="shared" si="352"/>
        <v>0</v>
      </c>
      <c r="I382" s="78">
        <f t="shared" si="352"/>
        <v>0</v>
      </c>
      <c r="J382" s="78">
        <f t="shared" si="352"/>
        <v>0</v>
      </c>
      <c r="K382" s="78">
        <f t="shared" si="352"/>
        <v>0</v>
      </c>
      <c r="L382" s="78">
        <f t="shared" si="352"/>
        <v>0</v>
      </c>
      <c r="M382" s="78">
        <f t="shared" si="352"/>
        <v>0</v>
      </c>
      <c r="N382" s="78">
        <f t="shared" si="352"/>
        <v>0</v>
      </c>
      <c r="O382" s="78">
        <f t="shared" si="352"/>
        <v>0</v>
      </c>
      <c r="P382" s="78">
        <f t="shared" si="352"/>
        <v>0</v>
      </c>
      <c r="Q382" s="78">
        <f t="shared" si="352"/>
        <v>0</v>
      </c>
      <c r="R382" s="78">
        <f t="shared" si="352"/>
        <v>0</v>
      </c>
      <c r="S382" s="78">
        <f t="shared" si="352"/>
        <v>0</v>
      </c>
      <c r="T382" s="78">
        <f t="shared" si="352"/>
        <v>0</v>
      </c>
      <c r="U382" s="78">
        <f t="shared" si="352"/>
        <v>0</v>
      </c>
      <c r="V382" s="78">
        <f t="shared" si="352"/>
        <v>0</v>
      </c>
      <c r="W382" s="78">
        <f t="shared" si="352"/>
        <v>0</v>
      </c>
      <c r="X382" s="78">
        <f t="shared" si="352"/>
        <v>0</v>
      </c>
      <c r="Y382" s="78">
        <f t="shared" si="352"/>
        <v>0</v>
      </c>
      <c r="Z382" s="78">
        <f t="shared" si="352"/>
        <v>0</v>
      </c>
      <c r="AA382" s="78">
        <f t="shared" si="352"/>
        <v>0</v>
      </c>
      <c r="AB382" s="78">
        <f t="shared" si="352"/>
        <v>0</v>
      </c>
      <c r="AC382" s="78">
        <f t="shared" si="352"/>
        <v>0</v>
      </c>
      <c r="AD382" s="78">
        <f t="shared" si="352"/>
        <v>0</v>
      </c>
      <c r="AE382" s="78">
        <f t="shared" si="352"/>
        <v>0</v>
      </c>
      <c r="AF382" s="78">
        <f t="shared" si="352"/>
        <v>0</v>
      </c>
      <c r="AG382" s="78">
        <f t="shared" si="352"/>
        <v>0</v>
      </c>
    </row>
    <row r="383" spans="1:33" s="61" customFormat="1" ht="22.5">
      <c r="A383" s="286" t="s">
        <v>330</v>
      </c>
      <c r="B383" s="287" t="str">
        <f>CONCATENATE("Kapitał finansujący zapasy materiałowe do analizy finansowej –",$E$18)</f>
        <v>Kapitał finansujący zapasy materiałowe do analizy finansowej – w cenach netto + część VAT</v>
      </c>
      <c r="C383" s="81" t="s">
        <v>3</v>
      </c>
      <c r="D383" s="288">
        <f>IF(G$83="","",ROUND(D382/365*D380,2))</f>
        <v>0</v>
      </c>
      <c r="E383" s="288">
        <f t="shared" ref="E383:AG383" si="353">IF(H$83="","",ROUND(E382/365*E380,2))</f>
        <v>0</v>
      </c>
      <c r="F383" s="288">
        <f t="shared" si="353"/>
        <v>0</v>
      </c>
      <c r="G383" s="288">
        <f t="shared" si="353"/>
        <v>0</v>
      </c>
      <c r="H383" s="288">
        <f t="shared" si="353"/>
        <v>0</v>
      </c>
      <c r="I383" s="288">
        <f t="shared" si="353"/>
        <v>0</v>
      </c>
      <c r="J383" s="288">
        <f t="shared" si="353"/>
        <v>0</v>
      </c>
      <c r="K383" s="288">
        <f t="shared" si="353"/>
        <v>0</v>
      </c>
      <c r="L383" s="288">
        <f t="shared" si="353"/>
        <v>0</v>
      </c>
      <c r="M383" s="288">
        <f t="shared" si="353"/>
        <v>0</v>
      </c>
      <c r="N383" s="288">
        <f t="shared" si="353"/>
        <v>0</v>
      </c>
      <c r="O383" s="288">
        <f t="shared" si="353"/>
        <v>0</v>
      </c>
      <c r="P383" s="288">
        <f t="shared" si="353"/>
        <v>0</v>
      </c>
      <c r="Q383" s="288">
        <f t="shared" si="353"/>
        <v>0</v>
      </c>
      <c r="R383" s="288">
        <f t="shared" si="353"/>
        <v>0</v>
      </c>
      <c r="S383" s="288">
        <f t="shared" si="353"/>
        <v>0</v>
      </c>
      <c r="T383" s="288">
        <f t="shared" si="353"/>
        <v>0</v>
      </c>
      <c r="U383" s="288">
        <f t="shared" si="353"/>
        <v>0</v>
      </c>
      <c r="V383" s="288">
        <f t="shared" si="353"/>
        <v>0</v>
      </c>
      <c r="W383" s="288">
        <f t="shared" si="353"/>
        <v>0</v>
      </c>
      <c r="X383" s="288">
        <f t="shared" si="353"/>
        <v>0</v>
      </c>
      <c r="Y383" s="288">
        <f t="shared" si="353"/>
        <v>0</v>
      </c>
      <c r="Z383" s="288">
        <f t="shared" si="353"/>
        <v>0</v>
      </c>
      <c r="AA383" s="288">
        <f t="shared" si="353"/>
        <v>0</v>
      </c>
      <c r="AB383" s="288">
        <f t="shared" si="353"/>
        <v>0</v>
      </c>
      <c r="AC383" s="288">
        <f t="shared" si="353"/>
        <v>0</v>
      </c>
      <c r="AD383" s="288">
        <f t="shared" si="353"/>
        <v>0</v>
      </c>
      <c r="AE383" s="288">
        <f t="shared" si="353"/>
        <v>0</v>
      </c>
      <c r="AF383" s="288">
        <f t="shared" si="353"/>
        <v>0</v>
      </c>
      <c r="AG383" s="288">
        <f t="shared" si="353"/>
        <v>0</v>
      </c>
    </row>
    <row r="384" spans="1:33" s="61" customFormat="1">
      <c r="A384" s="104" t="s">
        <v>331</v>
      </c>
      <c r="B384" s="289" t="s">
        <v>338</v>
      </c>
      <c r="C384" s="83" t="s">
        <v>3</v>
      </c>
      <c r="D384" s="105">
        <f>IF(G$83="","",ROUND(D382/365*D381,2))</f>
        <v>0</v>
      </c>
      <c r="E384" s="105">
        <f t="shared" ref="E384:AG384" si="354">IF(H$83="","",ROUND(E382/365*E381,2))</f>
        <v>0</v>
      </c>
      <c r="F384" s="105">
        <f t="shared" si="354"/>
        <v>0</v>
      </c>
      <c r="G384" s="105">
        <f t="shared" si="354"/>
        <v>0</v>
      </c>
      <c r="H384" s="105">
        <f t="shared" si="354"/>
        <v>0</v>
      </c>
      <c r="I384" s="105">
        <f t="shared" si="354"/>
        <v>0</v>
      </c>
      <c r="J384" s="105">
        <f t="shared" si="354"/>
        <v>0</v>
      </c>
      <c r="K384" s="105">
        <f t="shared" si="354"/>
        <v>0</v>
      </c>
      <c r="L384" s="105">
        <f t="shared" si="354"/>
        <v>0</v>
      </c>
      <c r="M384" s="105">
        <f t="shared" si="354"/>
        <v>0</v>
      </c>
      <c r="N384" s="105">
        <f t="shared" si="354"/>
        <v>0</v>
      </c>
      <c r="O384" s="105">
        <f t="shared" si="354"/>
        <v>0</v>
      </c>
      <c r="P384" s="105">
        <f t="shared" si="354"/>
        <v>0</v>
      </c>
      <c r="Q384" s="105">
        <f t="shared" si="354"/>
        <v>0</v>
      </c>
      <c r="R384" s="105">
        <f t="shared" si="354"/>
        <v>0</v>
      </c>
      <c r="S384" s="105">
        <f t="shared" si="354"/>
        <v>0</v>
      </c>
      <c r="T384" s="105">
        <f t="shared" si="354"/>
        <v>0</v>
      </c>
      <c r="U384" s="105">
        <f t="shared" si="354"/>
        <v>0</v>
      </c>
      <c r="V384" s="105">
        <f t="shared" si="354"/>
        <v>0</v>
      </c>
      <c r="W384" s="105">
        <f t="shared" si="354"/>
        <v>0</v>
      </c>
      <c r="X384" s="105">
        <f t="shared" si="354"/>
        <v>0</v>
      </c>
      <c r="Y384" s="105">
        <f t="shared" si="354"/>
        <v>0</v>
      </c>
      <c r="Z384" s="105">
        <f t="shared" si="354"/>
        <v>0</v>
      </c>
      <c r="AA384" s="105">
        <f t="shared" si="354"/>
        <v>0</v>
      </c>
      <c r="AB384" s="105">
        <f t="shared" si="354"/>
        <v>0</v>
      </c>
      <c r="AC384" s="105">
        <f t="shared" si="354"/>
        <v>0</v>
      </c>
      <c r="AD384" s="105">
        <f t="shared" si="354"/>
        <v>0</v>
      </c>
      <c r="AE384" s="105">
        <f t="shared" si="354"/>
        <v>0</v>
      </c>
      <c r="AF384" s="105">
        <f t="shared" si="354"/>
        <v>0</v>
      </c>
      <c r="AG384" s="105">
        <f t="shared" si="354"/>
        <v>0</v>
      </c>
    </row>
    <row r="385" spans="1:66" s="61" customFormat="1" ht="22.5">
      <c r="A385" s="71" t="s">
        <v>108</v>
      </c>
      <c r="B385" s="72" t="str">
        <f>CONCATENATE("Podstawa liczenia kapitału (zmiana przychodów operacyjnych) do analizy finansowej –",$E$18)</f>
        <v>Podstawa liczenia kapitału (zmiana przychodów operacyjnych) do analizy finansowej – w cenach netto + część VAT</v>
      </c>
      <c r="C385" s="73" t="s">
        <v>3</v>
      </c>
      <c r="D385" s="74">
        <f>IF(G$83="","",D$372)</f>
        <v>0</v>
      </c>
      <c r="E385" s="74">
        <f t="shared" ref="E385:AG385" si="355">IF(H$83="","",E$372)</f>
        <v>0</v>
      </c>
      <c r="F385" s="74">
        <f t="shared" si="355"/>
        <v>0</v>
      </c>
      <c r="G385" s="74">
        <f t="shared" si="355"/>
        <v>0</v>
      </c>
      <c r="H385" s="74">
        <f t="shared" si="355"/>
        <v>0</v>
      </c>
      <c r="I385" s="74">
        <f t="shared" si="355"/>
        <v>0</v>
      </c>
      <c r="J385" s="74">
        <f t="shared" si="355"/>
        <v>0</v>
      </c>
      <c r="K385" s="74">
        <f t="shared" si="355"/>
        <v>0</v>
      </c>
      <c r="L385" s="74">
        <f t="shared" si="355"/>
        <v>0</v>
      </c>
      <c r="M385" s="74">
        <f t="shared" si="355"/>
        <v>0</v>
      </c>
      <c r="N385" s="74">
        <f t="shared" si="355"/>
        <v>0</v>
      </c>
      <c r="O385" s="74">
        <f t="shared" si="355"/>
        <v>0</v>
      </c>
      <c r="P385" s="74">
        <f t="shared" si="355"/>
        <v>0</v>
      </c>
      <c r="Q385" s="74">
        <f t="shared" si="355"/>
        <v>0</v>
      </c>
      <c r="R385" s="74">
        <f t="shared" si="355"/>
        <v>0</v>
      </c>
      <c r="S385" s="74">
        <f t="shared" si="355"/>
        <v>0</v>
      </c>
      <c r="T385" s="74">
        <f t="shared" si="355"/>
        <v>0</v>
      </c>
      <c r="U385" s="74">
        <f t="shared" si="355"/>
        <v>0</v>
      </c>
      <c r="V385" s="74">
        <f t="shared" si="355"/>
        <v>0</v>
      </c>
      <c r="W385" s="74">
        <f t="shared" si="355"/>
        <v>0</v>
      </c>
      <c r="X385" s="74">
        <f t="shared" si="355"/>
        <v>0</v>
      </c>
      <c r="Y385" s="74">
        <f t="shared" si="355"/>
        <v>0</v>
      </c>
      <c r="Z385" s="74">
        <f t="shared" si="355"/>
        <v>0</v>
      </c>
      <c r="AA385" s="74">
        <f t="shared" si="355"/>
        <v>0</v>
      </c>
      <c r="AB385" s="74">
        <f t="shared" si="355"/>
        <v>0</v>
      </c>
      <c r="AC385" s="74">
        <f t="shared" si="355"/>
        <v>0</v>
      </c>
      <c r="AD385" s="74">
        <f t="shared" si="355"/>
        <v>0</v>
      </c>
      <c r="AE385" s="74">
        <f t="shared" si="355"/>
        <v>0</v>
      </c>
      <c r="AF385" s="74">
        <f t="shared" si="355"/>
        <v>0</v>
      </c>
      <c r="AG385" s="74">
        <f t="shared" si="355"/>
        <v>0</v>
      </c>
    </row>
    <row r="386" spans="1:66" s="61" customFormat="1" ht="22.5">
      <c r="A386" s="75" t="s">
        <v>109</v>
      </c>
      <c r="B386" s="76" t="s">
        <v>339</v>
      </c>
      <c r="C386" s="77" t="s">
        <v>3</v>
      </c>
      <c r="D386" s="78">
        <f>IF(G$83="","",D$374)</f>
        <v>0</v>
      </c>
      <c r="E386" s="78">
        <f t="shared" ref="E386:AG386" si="356">IF(H$83="","",E$374)</f>
        <v>0</v>
      </c>
      <c r="F386" s="78">
        <f t="shared" si="356"/>
        <v>0</v>
      </c>
      <c r="G386" s="78">
        <f t="shared" si="356"/>
        <v>0</v>
      </c>
      <c r="H386" s="78">
        <f t="shared" si="356"/>
        <v>0</v>
      </c>
      <c r="I386" s="78">
        <f t="shared" si="356"/>
        <v>0</v>
      </c>
      <c r="J386" s="78">
        <f t="shared" si="356"/>
        <v>0</v>
      </c>
      <c r="K386" s="78">
        <f t="shared" si="356"/>
        <v>0</v>
      </c>
      <c r="L386" s="78">
        <f t="shared" si="356"/>
        <v>0</v>
      </c>
      <c r="M386" s="78">
        <f t="shared" si="356"/>
        <v>0</v>
      </c>
      <c r="N386" s="78">
        <f t="shared" si="356"/>
        <v>0</v>
      </c>
      <c r="O386" s="78">
        <f t="shared" si="356"/>
        <v>0</v>
      </c>
      <c r="P386" s="78">
        <f t="shared" si="356"/>
        <v>0</v>
      </c>
      <c r="Q386" s="78">
        <f t="shared" si="356"/>
        <v>0</v>
      </c>
      <c r="R386" s="78">
        <f t="shared" si="356"/>
        <v>0</v>
      </c>
      <c r="S386" s="78">
        <f t="shared" si="356"/>
        <v>0</v>
      </c>
      <c r="T386" s="78">
        <f t="shared" si="356"/>
        <v>0</v>
      </c>
      <c r="U386" s="78">
        <f t="shared" si="356"/>
        <v>0</v>
      </c>
      <c r="V386" s="78">
        <f t="shared" si="356"/>
        <v>0</v>
      </c>
      <c r="W386" s="78">
        <f t="shared" si="356"/>
        <v>0</v>
      </c>
      <c r="X386" s="78">
        <f t="shared" si="356"/>
        <v>0</v>
      </c>
      <c r="Y386" s="78">
        <f t="shared" si="356"/>
        <v>0</v>
      </c>
      <c r="Z386" s="78">
        <f t="shared" si="356"/>
        <v>0</v>
      </c>
      <c r="AA386" s="78">
        <f t="shared" si="356"/>
        <v>0</v>
      </c>
      <c r="AB386" s="78">
        <f t="shared" si="356"/>
        <v>0</v>
      </c>
      <c r="AC386" s="78">
        <f t="shared" si="356"/>
        <v>0</v>
      </c>
      <c r="AD386" s="78">
        <f t="shared" si="356"/>
        <v>0</v>
      </c>
      <c r="AE386" s="78">
        <f t="shared" si="356"/>
        <v>0</v>
      </c>
      <c r="AF386" s="78">
        <f t="shared" si="356"/>
        <v>0</v>
      </c>
      <c r="AG386" s="78">
        <f t="shared" si="356"/>
        <v>0</v>
      </c>
    </row>
    <row r="387" spans="1:66" s="62" customFormat="1">
      <c r="A387" s="75" t="s">
        <v>150</v>
      </c>
      <c r="B387" s="76" t="s">
        <v>51</v>
      </c>
      <c r="C387" s="77" t="s">
        <v>34</v>
      </c>
      <c r="D387" s="78">
        <f t="shared" ref="D387:AG387" si="357">IF(G$83="","",SUM($D$22))</f>
        <v>0</v>
      </c>
      <c r="E387" s="78">
        <f t="shared" si="357"/>
        <v>0</v>
      </c>
      <c r="F387" s="78">
        <f t="shared" si="357"/>
        <v>0</v>
      </c>
      <c r="G387" s="78">
        <f t="shared" si="357"/>
        <v>0</v>
      </c>
      <c r="H387" s="78">
        <f t="shared" si="357"/>
        <v>0</v>
      </c>
      <c r="I387" s="78">
        <f t="shared" si="357"/>
        <v>0</v>
      </c>
      <c r="J387" s="78">
        <f t="shared" si="357"/>
        <v>0</v>
      </c>
      <c r="K387" s="78">
        <f t="shared" si="357"/>
        <v>0</v>
      </c>
      <c r="L387" s="78">
        <f t="shared" si="357"/>
        <v>0</v>
      </c>
      <c r="M387" s="78">
        <f t="shared" si="357"/>
        <v>0</v>
      </c>
      <c r="N387" s="78">
        <f t="shared" si="357"/>
        <v>0</v>
      </c>
      <c r="O387" s="78">
        <f t="shared" si="357"/>
        <v>0</v>
      </c>
      <c r="P387" s="78">
        <f t="shared" si="357"/>
        <v>0</v>
      </c>
      <c r="Q387" s="78">
        <f t="shared" si="357"/>
        <v>0</v>
      </c>
      <c r="R387" s="78">
        <f t="shared" si="357"/>
        <v>0</v>
      </c>
      <c r="S387" s="78">
        <f t="shared" si="357"/>
        <v>0</v>
      </c>
      <c r="T387" s="78">
        <f t="shared" si="357"/>
        <v>0</v>
      </c>
      <c r="U387" s="78">
        <f t="shared" si="357"/>
        <v>0</v>
      </c>
      <c r="V387" s="78">
        <f t="shared" si="357"/>
        <v>0</v>
      </c>
      <c r="W387" s="78">
        <f t="shared" si="357"/>
        <v>0</v>
      </c>
      <c r="X387" s="78">
        <f t="shared" si="357"/>
        <v>0</v>
      </c>
      <c r="Y387" s="78">
        <f t="shared" si="357"/>
        <v>0</v>
      </c>
      <c r="Z387" s="78">
        <f t="shared" si="357"/>
        <v>0</v>
      </c>
      <c r="AA387" s="78">
        <f t="shared" si="357"/>
        <v>0</v>
      </c>
      <c r="AB387" s="78">
        <f t="shared" si="357"/>
        <v>0</v>
      </c>
      <c r="AC387" s="78">
        <f t="shared" si="357"/>
        <v>0</v>
      </c>
      <c r="AD387" s="78">
        <f t="shared" si="357"/>
        <v>0</v>
      </c>
      <c r="AE387" s="78">
        <f t="shared" si="357"/>
        <v>0</v>
      </c>
      <c r="AF387" s="78">
        <f t="shared" si="357"/>
        <v>0</v>
      </c>
      <c r="AG387" s="78">
        <f t="shared" si="357"/>
        <v>0</v>
      </c>
      <c r="AH387" s="89"/>
      <c r="AI387" s="89"/>
      <c r="AJ387" s="89"/>
      <c r="AK387" s="89"/>
      <c r="AL387" s="89"/>
      <c r="AM387" s="89"/>
      <c r="AN387" s="89"/>
      <c r="AO387" s="89"/>
      <c r="AP387" s="89"/>
      <c r="AQ387" s="89"/>
      <c r="AR387" s="89"/>
      <c r="AS387" s="89"/>
      <c r="AT387" s="89"/>
      <c r="AU387" s="89"/>
      <c r="AV387" s="89"/>
      <c r="AW387" s="89"/>
      <c r="AX387" s="89"/>
      <c r="AY387" s="89"/>
      <c r="AZ387" s="89"/>
      <c r="BA387" s="89"/>
      <c r="BB387" s="89"/>
      <c r="BC387" s="89"/>
      <c r="BD387" s="89"/>
      <c r="BE387" s="89"/>
      <c r="BF387" s="89"/>
      <c r="BG387" s="89"/>
      <c r="BH387" s="89"/>
      <c r="BI387" s="89"/>
      <c r="BJ387" s="89"/>
      <c r="BK387" s="89"/>
      <c r="BL387" s="89"/>
      <c r="BM387" s="89"/>
      <c r="BN387" s="89"/>
    </row>
    <row r="388" spans="1:66" s="61" customFormat="1">
      <c r="A388" s="286" t="s">
        <v>332</v>
      </c>
      <c r="B388" s="290" t="str">
        <f>CONCATENATE("Kapitał finansujący należności do analizy finansowej –",$E$18)</f>
        <v>Kapitał finansujący należności do analizy finansowej – w cenach netto + część VAT</v>
      </c>
      <c r="C388" s="81" t="s">
        <v>3</v>
      </c>
      <c r="D388" s="288">
        <f>IF(G$83="","",ROUND(D387/365*D385,2))</f>
        <v>0</v>
      </c>
      <c r="E388" s="288">
        <f t="shared" ref="E388" si="358">IF(H$83="","",ROUND(E387/365*E385,2))</f>
        <v>0</v>
      </c>
      <c r="F388" s="288">
        <f t="shared" ref="F388" si="359">IF(I$83="","",ROUND(F387/365*F385,2))</f>
        <v>0</v>
      </c>
      <c r="G388" s="288">
        <f t="shared" ref="G388" si="360">IF(J$83="","",ROUND(G387/365*G385,2))</f>
        <v>0</v>
      </c>
      <c r="H388" s="288">
        <f t="shared" ref="H388" si="361">IF(K$83="","",ROUND(H387/365*H385,2))</f>
        <v>0</v>
      </c>
      <c r="I388" s="288">
        <f t="shared" ref="I388" si="362">IF(L$83="","",ROUND(I387/365*I385,2))</f>
        <v>0</v>
      </c>
      <c r="J388" s="288">
        <f t="shared" ref="J388" si="363">IF(M$83="","",ROUND(J387/365*J385,2))</f>
        <v>0</v>
      </c>
      <c r="K388" s="288">
        <f t="shared" ref="K388" si="364">IF(N$83="","",ROUND(K387/365*K385,2))</f>
        <v>0</v>
      </c>
      <c r="L388" s="288">
        <f t="shared" ref="L388" si="365">IF(O$83="","",ROUND(L387/365*L385,2))</f>
        <v>0</v>
      </c>
      <c r="M388" s="288">
        <f t="shared" ref="M388" si="366">IF(P$83="","",ROUND(M387/365*M385,2))</f>
        <v>0</v>
      </c>
      <c r="N388" s="288">
        <f t="shared" ref="N388" si="367">IF(Q$83="","",ROUND(N387/365*N385,2))</f>
        <v>0</v>
      </c>
      <c r="O388" s="288">
        <f t="shared" ref="O388" si="368">IF(R$83="","",ROUND(O387/365*O385,2))</f>
        <v>0</v>
      </c>
      <c r="P388" s="288">
        <f t="shared" ref="P388" si="369">IF(S$83="","",ROUND(P387/365*P385,2))</f>
        <v>0</v>
      </c>
      <c r="Q388" s="288">
        <f t="shared" ref="Q388" si="370">IF(T$83="","",ROUND(Q387/365*Q385,2))</f>
        <v>0</v>
      </c>
      <c r="R388" s="288">
        <f t="shared" ref="R388" si="371">IF(U$83="","",ROUND(R387/365*R385,2))</f>
        <v>0</v>
      </c>
      <c r="S388" s="288">
        <f t="shared" ref="S388" si="372">IF(V$83="","",ROUND(S387/365*S385,2))</f>
        <v>0</v>
      </c>
      <c r="T388" s="288">
        <f t="shared" ref="T388" si="373">IF(W$83="","",ROUND(T387/365*T385,2))</f>
        <v>0</v>
      </c>
      <c r="U388" s="288">
        <f t="shared" ref="U388" si="374">IF(X$83="","",ROUND(U387/365*U385,2))</f>
        <v>0</v>
      </c>
      <c r="V388" s="288">
        <f t="shared" ref="V388" si="375">IF(Y$83="","",ROUND(V387/365*V385,2))</f>
        <v>0</v>
      </c>
      <c r="W388" s="288">
        <f t="shared" ref="W388" si="376">IF(Z$83="","",ROUND(W387/365*W385,2))</f>
        <v>0</v>
      </c>
      <c r="X388" s="288">
        <f t="shared" ref="X388" si="377">IF(AA$83="","",ROUND(X387/365*X385,2))</f>
        <v>0</v>
      </c>
      <c r="Y388" s="288">
        <f t="shared" ref="Y388" si="378">IF(AB$83="","",ROUND(Y387/365*Y385,2))</f>
        <v>0</v>
      </c>
      <c r="Z388" s="288">
        <f t="shared" ref="Z388" si="379">IF(AC$83="","",ROUND(Z387/365*Z385,2))</f>
        <v>0</v>
      </c>
      <c r="AA388" s="288">
        <f t="shared" ref="AA388" si="380">IF(AD$83="","",ROUND(AA387/365*AA385,2))</f>
        <v>0</v>
      </c>
      <c r="AB388" s="288">
        <f t="shared" ref="AB388" si="381">IF(AE$83="","",ROUND(AB387/365*AB385,2))</f>
        <v>0</v>
      </c>
      <c r="AC388" s="288">
        <f t="shared" ref="AC388" si="382">IF(AF$83="","",ROUND(AC387/365*AC385,2))</f>
        <v>0</v>
      </c>
      <c r="AD388" s="288">
        <f t="shared" ref="AD388" si="383">IF(AG$83="","",ROUND(AD387/365*AD385,2))</f>
        <v>0</v>
      </c>
      <c r="AE388" s="288">
        <f t="shared" ref="AE388" si="384">IF(AH$83="","",ROUND(AE387/365*AE385,2))</f>
        <v>0</v>
      </c>
      <c r="AF388" s="288">
        <f t="shared" ref="AF388" si="385">IF(AI$83="","",ROUND(AF387/365*AF385,2))</f>
        <v>0</v>
      </c>
      <c r="AG388" s="288">
        <f t="shared" ref="AG388" si="386">IF(AJ$83="","",ROUND(AG387/365*AG385,2))</f>
        <v>0</v>
      </c>
      <c r="AH388" s="135"/>
      <c r="AI388" s="135"/>
      <c r="AJ388" s="135"/>
      <c r="AK388" s="135"/>
      <c r="AL388" s="135"/>
      <c r="AM388" s="135"/>
      <c r="AN388" s="135"/>
      <c r="AO388" s="135"/>
      <c r="AP388" s="135"/>
      <c r="AQ388" s="135"/>
      <c r="AR388" s="135"/>
      <c r="AS388" s="135"/>
      <c r="AT388" s="135"/>
      <c r="AU388" s="135"/>
      <c r="AV388" s="135"/>
      <c r="AW388" s="135"/>
      <c r="AX388" s="135"/>
      <c r="AY388" s="135"/>
      <c r="AZ388" s="135"/>
      <c r="BA388" s="135"/>
      <c r="BB388" s="135"/>
      <c r="BC388" s="135"/>
      <c r="BD388" s="135"/>
      <c r="BE388" s="135"/>
      <c r="BF388" s="135"/>
      <c r="BG388" s="135"/>
      <c r="BH388" s="135"/>
      <c r="BI388" s="135"/>
      <c r="BJ388" s="135"/>
      <c r="BK388" s="135"/>
      <c r="BL388" s="135"/>
      <c r="BM388" s="135"/>
      <c r="BN388" s="135"/>
    </row>
    <row r="389" spans="1:66" s="61" customFormat="1">
      <c r="A389" s="104" t="s">
        <v>333</v>
      </c>
      <c r="B389" s="97" t="s">
        <v>340</v>
      </c>
      <c r="C389" s="83" t="s">
        <v>3</v>
      </c>
      <c r="D389" s="105">
        <f>IF(G$83="","",ROUND(D387/365*D386,2))</f>
        <v>0</v>
      </c>
      <c r="E389" s="105">
        <f t="shared" ref="E389" si="387">IF(H$83="","",ROUND(E387/365*E386,2))</f>
        <v>0</v>
      </c>
      <c r="F389" s="105">
        <f t="shared" ref="F389" si="388">IF(I$83="","",ROUND(F387/365*F386,2))</f>
        <v>0</v>
      </c>
      <c r="G389" s="105">
        <f t="shared" ref="G389" si="389">IF(J$83="","",ROUND(G387/365*G386,2))</f>
        <v>0</v>
      </c>
      <c r="H389" s="105">
        <f t="shared" ref="H389" si="390">IF(K$83="","",ROUND(H387/365*H386,2))</f>
        <v>0</v>
      </c>
      <c r="I389" s="105">
        <f t="shared" ref="I389" si="391">IF(L$83="","",ROUND(I387/365*I386,2))</f>
        <v>0</v>
      </c>
      <c r="J389" s="105">
        <f t="shared" ref="J389" si="392">IF(M$83="","",ROUND(J387/365*J386,2))</f>
        <v>0</v>
      </c>
      <c r="K389" s="105">
        <f t="shared" ref="K389" si="393">IF(N$83="","",ROUND(K387/365*K386,2))</f>
        <v>0</v>
      </c>
      <c r="L389" s="105">
        <f t="shared" ref="L389" si="394">IF(O$83="","",ROUND(L387/365*L386,2))</f>
        <v>0</v>
      </c>
      <c r="M389" s="105">
        <f t="shared" ref="M389" si="395">IF(P$83="","",ROUND(M387/365*M386,2))</f>
        <v>0</v>
      </c>
      <c r="N389" s="105">
        <f t="shared" ref="N389" si="396">IF(Q$83="","",ROUND(N387/365*N386,2))</f>
        <v>0</v>
      </c>
      <c r="O389" s="105">
        <f t="shared" ref="O389" si="397">IF(R$83="","",ROUND(O387/365*O386,2))</f>
        <v>0</v>
      </c>
      <c r="P389" s="105">
        <f t="shared" ref="P389" si="398">IF(S$83="","",ROUND(P387/365*P386,2))</f>
        <v>0</v>
      </c>
      <c r="Q389" s="105">
        <f t="shared" ref="Q389" si="399">IF(T$83="","",ROUND(Q387/365*Q386,2))</f>
        <v>0</v>
      </c>
      <c r="R389" s="105">
        <f t="shared" ref="R389" si="400">IF(U$83="","",ROUND(R387/365*R386,2))</f>
        <v>0</v>
      </c>
      <c r="S389" s="105">
        <f t="shared" ref="S389" si="401">IF(V$83="","",ROUND(S387/365*S386,2))</f>
        <v>0</v>
      </c>
      <c r="T389" s="105">
        <f t="shared" ref="T389" si="402">IF(W$83="","",ROUND(T387/365*T386,2))</f>
        <v>0</v>
      </c>
      <c r="U389" s="105">
        <f t="shared" ref="U389" si="403">IF(X$83="","",ROUND(U387/365*U386,2))</f>
        <v>0</v>
      </c>
      <c r="V389" s="105">
        <f t="shared" ref="V389" si="404">IF(Y$83="","",ROUND(V387/365*V386,2))</f>
        <v>0</v>
      </c>
      <c r="W389" s="105">
        <f t="shared" ref="W389" si="405">IF(Z$83="","",ROUND(W387/365*W386,2))</f>
        <v>0</v>
      </c>
      <c r="X389" s="105">
        <f t="shared" ref="X389" si="406">IF(AA$83="","",ROUND(X387/365*X386,2))</f>
        <v>0</v>
      </c>
      <c r="Y389" s="105">
        <f t="shared" ref="Y389" si="407">IF(AB$83="","",ROUND(Y387/365*Y386,2))</f>
        <v>0</v>
      </c>
      <c r="Z389" s="105">
        <f t="shared" ref="Z389" si="408">IF(AC$83="","",ROUND(Z387/365*Z386,2))</f>
        <v>0</v>
      </c>
      <c r="AA389" s="105">
        <f t="shared" ref="AA389" si="409">IF(AD$83="","",ROUND(AA387/365*AA386,2))</f>
        <v>0</v>
      </c>
      <c r="AB389" s="105">
        <f t="shared" ref="AB389" si="410">IF(AE$83="","",ROUND(AB387/365*AB386,2))</f>
        <v>0</v>
      </c>
      <c r="AC389" s="105">
        <f t="shared" ref="AC389" si="411">IF(AF$83="","",ROUND(AC387/365*AC386,2))</f>
        <v>0</v>
      </c>
      <c r="AD389" s="105">
        <f t="shared" ref="AD389" si="412">IF(AG$83="","",ROUND(AD387/365*AD386,2))</f>
        <v>0</v>
      </c>
      <c r="AE389" s="105">
        <f t="shared" ref="AE389" si="413">IF(AH$83="","",ROUND(AE387/365*AE386,2))</f>
        <v>0</v>
      </c>
      <c r="AF389" s="105">
        <f t="shared" ref="AF389" si="414">IF(AI$83="","",ROUND(AF387/365*AF386,2))</f>
        <v>0</v>
      </c>
      <c r="AG389" s="105">
        <f t="shared" ref="AG389" si="415">IF(AJ$83="","",ROUND(AG387/365*AG386,2))</f>
        <v>0</v>
      </c>
      <c r="AH389" s="135"/>
      <c r="AI389" s="135"/>
      <c r="AJ389" s="135"/>
      <c r="AK389" s="135"/>
      <c r="AL389" s="135"/>
      <c r="AM389" s="135"/>
      <c r="AN389" s="135"/>
      <c r="AO389" s="135"/>
      <c r="AP389" s="135"/>
      <c r="AQ389" s="135"/>
      <c r="AR389" s="135"/>
      <c r="AS389" s="135"/>
      <c r="AT389" s="135"/>
      <c r="AU389" s="135"/>
      <c r="AV389" s="135"/>
      <c r="AW389" s="135"/>
      <c r="AX389" s="135"/>
      <c r="AY389" s="135"/>
      <c r="AZ389" s="135"/>
      <c r="BA389" s="135"/>
      <c r="BB389" s="135"/>
      <c r="BC389" s="135"/>
      <c r="BD389" s="135"/>
      <c r="BE389" s="135"/>
      <c r="BF389" s="135"/>
      <c r="BG389" s="135"/>
      <c r="BH389" s="135"/>
      <c r="BI389" s="135"/>
      <c r="BJ389" s="135"/>
      <c r="BK389" s="135"/>
      <c r="BL389" s="135"/>
      <c r="BM389" s="135"/>
      <c r="BN389" s="135"/>
    </row>
    <row r="390" spans="1:66" s="61" customFormat="1" ht="22.5">
      <c r="A390" s="71" t="s">
        <v>240</v>
      </c>
      <c r="B390" s="72" t="str">
        <f>CONCATENATE("Podstawa liczenia kapitału (zmiana materiałów i energii oraz usług obcych) do analizy finansowej –",$E$18)</f>
        <v>Podstawa liczenia kapitału (zmiana materiałów i energii oraz usług obcych) do analizy finansowej – w cenach netto + część VAT</v>
      </c>
      <c r="C390" s="73" t="s">
        <v>3</v>
      </c>
      <c r="D390" s="74">
        <f t="shared" ref="D390:AG390" si="416">IF(G$83="","",IF(OR(D245="",D245=0)=TRUE,(SUM(D$224:D$225)-SUM(D$205:D$206))*(1+SUM($C$549)),(SUM(D$224:D$225)-SUM(D$205:D$206))*(1+D246/D245)*(1+SUM($C$549))))</f>
        <v>0</v>
      </c>
      <c r="E390" s="74">
        <f t="shared" si="416"/>
        <v>0</v>
      </c>
      <c r="F390" s="74">
        <f t="shared" si="416"/>
        <v>0</v>
      </c>
      <c r="G390" s="74">
        <f t="shared" si="416"/>
        <v>0</v>
      </c>
      <c r="H390" s="74">
        <f t="shared" si="416"/>
        <v>0</v>
      </c>
      <c r="I390" s="74">
        <f t="shared" si="416"/>
        <v>0</v>
      </c>
      <c r="J390" s="74">
        <f t="shared" si="416"/>
        <v>0</v>
      </c>
      <c r="K390" s="74">
        <f t="shared" si="416"/>
        <v>0</v>
      </c>
      <c r="L390" s="74">
        <f t="shared" si="416"/>
        <v>0</v>
      </c>
      <c r="M390" s="74">
        <f t="shared" si="416"/>
        <v>0</v>
      </c>
      <c r="N390" s="74">
        <f t="shared" si="416"/>
        <v>0</v>
      </c>
      <c r="O390" s="74">
        <f t="shared" si="416"/>
        <v>0</v>
      </c>
      <c r="P390" s="74">
        <f t="shared" si="416"/>
        <v>0</v>
      </c>
      <c r="Q390" s="74">
        <f t="shared" si="416"/>
        <v>0</v>
      </c>
      <c r="R390" s="74">
        <f t="shared" si="416"/>
        <v>0</v>
      </c>
      <c r="S390" s="74">
        <f t="shared" si="416"/>
        <v>0</v>
      </c>
      <c r="T390" s="74">
        <f t="shared" si="416"/>
        <v>0</v>
      </c>
      <c r="U390" s="74">
        <f t="shared" si="416"/>
        <v>0</v>
      </c>
      <c r="V390" s="74">
        <f t="shared" si="416"/>
        <v>0</v>
      </c>
      <c r="W390" s="74">
        <f t="shared" si="416"/>
        <v>0</v>
      </c>
      <c r="X390" s="74">
        <f t="shared" si="416"/>
        <v>0</v>
      </c>
      <c r="Y390" s="74">
        <f t="shared" si="416"/>
        <v>0</v>
      </c>
      <c r="Z390" s="74">
        <f t="shared" si="416"/>
        <v>0</v>
      </c>
      <c r="AA390" s="74">
        <f t="shared" si="416"/>
        <v>0</v>
      </c>
      <c r="AB390" s="74">
        <f t="shared" si="416"/>
        <v>0</v>
      </c>
      <c r="AC390" s="74">
        <f t="shared" si="416"/>
        <v>0</v>
      </c>
      <c r="AD390" s="74">
        <f t="shared" si="416"/>
        <v>0</v>
      </c>
      <c r="AE390" s="74">
        <f t="shared" si="416"/>
        <v>0</v>
      </c>
      <c r="AF390" s="74">
        <f t="shared" si="416"/>
        <v>0</v>
      </c>
      <c r="AG390" s="74">
        <f t="shared" si="416"/>
        <v>0</v>
      </c>
      <c r="AH390" s="89"/>
      <c r="AI390" s="89"/>
      <c r="AJ390" s="89"/>
      <c r="AK390" s="89"/>
      <c r="AL390" s="89"/>
      <c r="AM390" s="89"/>
      <c r="AN390" s="89"/>
      <c r="AO390" s="89"/>
      <c r="AP390" s="89"/>
      <c r="AQ390" s="89"/>
      <c r="AR390" s="89"/>
      <c r="AS390" s="89"/>
      <c r="AT390" s="89"/>
      <c r="AU390" s="89"/>
      <c r="AV390" s="89"/>
      <c r="AW390" s="89"/>
      <c r="AX390" s="89"/>
      <c r="AY390" s="89"/>
      <c r="AZ390" s="89"/>
      <c r="BA390" s="89"/>
      <c r="BB390" s="89"/>
      <c r="BC390" s="89"/>
      <c r="BD390" s="89"/>
      <c r="BE390" s="89"/>
      <c r="BF390" s="89"/>
      <c r="BG390" s="89"/>
      <c r="BH390" s="89"/>
      <c r="BI390" s="89"/>
      <c r="BJ390" s="89"/>
      <c r="BK390" s="89"/>
      <c r="BL390" s="89"/>
      <c r="BM390" s="89"/>
      <c r="BN390" s="89"/>
    </row>
    <row r="391" spans="1:66" s="61" customFormat="1" ht="22.5">
      <c r="A391" s="75" t="s">
        <v>241</v>
      </c>
      <c r="B391" s="76" t="s">
        <v>341</v>
      </c>
      <c r="C391" s="77" t="s">
        <v>3</v>
      </c>
      <c r="D391" s="78">
        <f t="shared" ref="D391:AG391" si="417">IF(G$83="","",(SUM(D$224:D$225)-SUM(D$205:D$206))*(1+SUM($C$549)))</f>
        <v>0</v>
      </c>
      <c r="E391" s="78">
        <f t="shared" si="417"/>
        <v>0</v>
      </c>
      <c r="F391" s="78">
        <f t="shared" si="417"/>
        <v>0</v>
      </c>
      <c r="G391" s="78">
        <f t="shared" si="417"/>
        <v>0</v>
      </c>
      <c r="H391" s="78">
        <f t="shared" si="417"/>
        <v>0</v>
      </c>
      <c r="I391" s="78">
        <f t="shared" si="417"/>
        <v>0</v>
      </c>
      <c r="J391" s="78">
        <f t="shared" si="417"/>
        <v>0</v>
      </c>
      <c r="K391" s="78">
        <f t="shared" si="417"/>
        <v>0</v>
      </c>
      <c r="L391" s="78">
        <f t="shared" si="417"/>
        <v>0</v>
      </c>
      <c r="M391" s="78">
        <f t="shared" si="417"/>
        <v>0</v>
      </c>
      <c r="N391" s="78">
        <f t="shared" si="417"/>
        <v>0</v>
      </c>
      <c r="O391" s="78">
        <f t="shared" si="417"/>
        <v>0</v>
      </c>
      <c r="P391" s="78">
        <f t="shared" si="417"/>
        <v>0</v>
      </c>
      <c r="Q391" s="78">
        <f t="shared" si="417"/>
        <v>0</v>
      </c>
      <c r="R391" s="78">
        <f t="shared" si="417"/>
        <v>0</v>
      </c>
      <c r="S391" s="78">
        <f t="shared" si="417"/>
        <v>0</v>
      </c>
      <c r="T391" s="78">
        <f t="shared" si="417"/>
        <v>0</v>
      </c>
      <c r="U391" s="78">
        <f t="shared" si="417"/>
        <v>0</v>
      </c>
      <c r="V391" s="78">
        <f t="shared" si="417"/>
        <v>0</v>
      </c>
      <c r="W391" s="78">
        <f t="shared" si="417"/>
        <v>0</v>
      </c>
      <c r="X391" s="78">
        <f t="shared" si="417"/>
        <v>0</v>
      </c>
      <c r="Y391" s="78">
        <f t="shared" si="417"/>
        <v>0</v>
      </c>
      <c r="Z391" s="78">
        <f t="shared" si="417"/>
        <v>0</v>
      </c>
      <c r="AA391" s="78">
        <f t="shared" si="417"/>
        <v>0</v>
      </c>
      <c r="AB391" s="78">
        <f t="shared" si="417"/>
        <v>0</v>
      </c>
      <c r="AC391" s="78">
        <f t="shared" si="417"/>
        <v>0</v>
      </c>
      <c r="AD391" s="78">
        <f t="shared" si="417"/>
        <v>0</v>
      </c>
      <c r="AE391" s="78">
        <f t="shared" si="417"/>
        <v>0</v>
      </c>
      <c r="AF391" s="78">
        <f t="shared" si="417"/>
        <v>0</v>
      </c>
      <c r="AG391" s="78">
        <f t="shared" si="417"/>
        <v>0</v>
      </c>
      <c r="AH391" s="89"/>
      <c r="AI391" s="89"/>
      <c r="AJ391" s="89"/>
      <c r="AK391" s="89"/>
      <c r="AL391" s="89"/>
      <c r="AM391" s="89"/>
      <c r="AN391" s="89"/>
      <c r="AO391" s="89"/>
      <c r="AP391" s="89"/>
      <c r="AQ391" s="89"/>
      <c r="AR391" s="89"/>
      <c r="AS391" s="89"/>
      <c r="AT391" s="89"/>
      <c r="AU391" s="89"/>
      <c r="AV391" s="89"/>
      <c r="AW391" s="89"/>
      <c r="AX391" s="89"/>
      <c r="AY391" s="89"/>
      <c r="AZ391" s="89"/>
      <c r="BA391" s="89"/>
      <c r="BB391" s="89"/>
      <c r="BC391" s="89"/>
      <c r="BD391" s="89"/>
      <c r="BE391" s="89"/>
      <c r="BF391" s="89"/>
      <c r="BG391" s="89"/>
      <c r="BH391" s="89"/>
      <c r="BI391" s="89"/>
      <c r="BJ391" s="89"/>
      <c r="BK391" s="89"/>
      <c r="BL391" s="89"/>
      <c r="BM391" s="89"/>
      <c r="BN391" s="89"/>
    </row>
    <row r="392" spans="1:66" s="61" customFormat="1">
      <c r="A392" s="75" t="s">
        <v>334</v>
      </c>
      <c r="B392" s="76" t="s">
        <v>52</v>
      </c>
      <c r="C392" s="77" t="s">
        <v>34</v>
      </c>
      <c r="D392" s="78">
        <f t="shared" ref="D392:AG392" si="418">IF(G$83="","",SUM($D$23))</f>
        <v>0</v>
      </c>
      <c r="E392" s="78">
        <f t="shared" si="418"/>
        <v>0</v>
      </c>
      <c r="F392" s="78">
        <f t="shared" si="418"/>
        <v>0</v>
      </c>
      <c r="G392" s="78">
        <f t="shared" si="418"/>
        <v>0</v>
      </c>
      <c r="H392" s="78">
        <f t="shared" si="418"/>
        <v>0</v>
      </c>
      <c r="I392" s="78">
        <f t="shared" si="418"/>
        <v>0</v>
      </c>
      <c r="J392" s="78">
        <f t="shared" si="418"/>
        <v>0</v>
      </c>
      <c r="K392" s="78">
        <f t="shared" si="418"/>
        <v>0</v>
      </c>
      <c r="L392" s="78">
        <f t="shared" si="418"/>
        <v>0</v>
      </c>
      <c r="M392" s="78">
        <f t="shared" si="418"/>
        <v>0</v>
      </c>
      <c r="N392" s="78">
        <f t="shared" si="418"/>
        <v>0</v>
      </c>
      <c r="O392" s="78">
        <f t="shared" si="418"/>
        <v>0</v>
      </c>
      <c r="P392" s="78">
        <f t="shared" si="418"/>
        <v>0</v>
      </c>
      <c r="Q392" s="78">
        <f t="shared" si="418"/>
        <v>0</v>
      </c>
      <c r="R392" s="78">
        <f t="shared" si="418"/>
        <v>0</v>
      </c>
      <c r="S392" s="78">
        <f t="shared" si="418"/>
        <v>0</v>
      </c>
      <c r="T392" s="78">
        <f t="shared" si="418"/>
        <v>0</v>
      </c>
      <c r="U392" s="78">
        <f t="shared" si="418"/>
        <v>0</v>
      </c>
      <c r="V392" s="78">
        <f t="shared" si="418"/>
        <v>0</v>
      </c>
      <c r="W392" s="78">
        <f t="shared" si="418"/>
        <v>0</v>
      </c>
      <c r="X392" s="78">
        <f t="shared" si="418"/>
        <v>0</v>
      </c>
      <c r="Y392" s="78">
        <f t="shared" si="418"/>
        <v>0</v>
      </c>
      <c r="Z392" s="78">
        <f t="shared" si="418"/>
        <v>0</v>
      </c>
      <c r="AA392" s="78">
        <f t="shared" si="418"/>
        <v>0</v>
      </c>
      <c r="AB392" s="78">
        <f t="shared" si="418"/>
        <v>0</v>
      </c>
      <c r="AC392" s="78">
        <f t="shared" si="418"/>
        <v>0</v>
      </c>
      <c r="AD392" s="78">
        <f t="shared" si="418"/>
        <v>0</v>
      </c>
      <c r="AE392" s="78">
        <f t="shared" si="418"/>
        <v>0</v>
      </c>
      <c r="AF392" s="78">
        <f t="shared" si="418"/>
        <v>0</v>
      </c>
      <c r="AG392" s="78">
        <f t="shared" si="418"/>
        <v>0</v>
      </c>
      <c r="AH392" s="89"/>
      <c r="AI392" s="89"/>
      <c r="AJ392" s="89"/>
      <c r="AK392" s="89"/>
      <c r="AL392" s="89"/>
      <c r="AM392" s="89"/>
      <c r="AN392" s="89"/>
      <c r="AO392" s="89"/>
      <c r="AP392" s="89"/>
      <c r="AQ392" s="89"/>
      <c r="AR392" s="89"/>
      <c r="AS392" s="89"/>
      <c r="AT392" s="89"/>
      <c r="AU392" s="89"/>
      <c r="AV392" s="89"/>
      <c r="AW392" s="89"/>
      <c r="AX392" s="89"/>
      <c r="AY392" s="89"/>
      <c r="AZ392" s="89"/>
      <c r="BA392" s="89"/>
      <c r="BB392" s="89"/>
      <c r="BC392" s="89"/>
      <c r="BD392" s="89"/>
      <c r="BE392" s="89"/>
      <c r="BF392" s="89"/>
      <c r="BG392" s="89"/>
      <c r="BH392" s="89"/>
      <c r="BI392" s="89"/>
      <c r="BJ392" s="89"/>
      <c r="BK392" s="89"/>
      <c r="BL392" s="89"/>
      <c r="BM392" s="89"/>
      <c r="BN392" s="89"/>
    </row>
    <row r="393" spans="1:66" s="61" customFormat="1" ht="22.5">
      <c r="A393" s="286" t="s">
        <v>335</v>
      </c>
      <c r="B393" s="287" t="str">
        <f>CONCATENATE("Kapitał finansujący zapasy zobowiązania do analizy finansowej –",$E$18)</f>
        <v>Kapitał finansujący zapasy zobowiązania do analizy finansowej – w cenach netto + część VAT</v>
      </c>
      <c r="C393" s="81" t="s">
        <v>3</v>
      </c>
      <c r="D393" s="288">
        <f>IF(G$83="","",ROUND(D392/365*D390,2))</f>
        <v>0</v>
      </c>
      <c r="E393" s="288">
        <f t="shared" ref="E393" si="419">IF(H$83="","",ROUND(E392/365*E390,2))</f>
        <v>0</v>
      </c>
      <c r="F393" s="288">
        <f t="shared" ref="F393" si="420">IF(I$83="","",ROUND(F392/365*F390,2))</f>
        <v>0</v>
      </c>
      <c r="G393" s="288">
        <f t="shared" ref="G393" si="421">IF(J$83="","",ROUND(G392/365*G390,2))</f>
        <v>0</v>
      </c>
      <c r="H393" s="288">
        <f t="shared" ref="H393" si="422">IF(K$83="","",ROUND(H392/365*H390,2))</f>
        <v>0</v>
      </c>
      <c r="I393" s="288">
        <f t="shared" ref="I393" si="423">IF(L$83="","",ROUND(I392/365*I390,2))</f>
        <v>0</v>
      </c>
      <c r="J393" s="288">
        <f t="shared" ref="J393" si="424">IF(M$83="","",ROUND(J392/365*J390,2))</f>
        <v>0</v>
      </c>
      <c r="K393" s="288">
        <f t="shared" ref="K393" si="425">IF(N$83="","",ROUND(K392/365*K390,2))</f>
        <v>0</v>
      </c>
      <c r="L393" s="288">
        <f t="shared" ref="L393" si="426">IF(O$83="","",ROUND(L392/365*L390,2))</f>
        <v>0</v>
      </c>
      <c r="M393" s="288">
        <f t="shared" ref="M393" si="427">IF(P$83="","",ROUND(M392/365*M390,2))</f>
        <v>0</v>
      </c>
      <c r="N393" s="288">
        <f t="shared" ref="N393" si="428">IF(Q$83="","",ROUND(N392/365*N390,2))</f>
        <v>0</v>
      </c>
      <c r="O393" s="288">
        <f t="shared" ref="O393" si="429">IF(R$83="","",ROUND(O392/365*O390,2))</f>
        <v>0</v>
      </c>
      <c r="P393" s="288">
        <f t="shared" ref="P393" si="430">IF(S$83="","",ROUND(P392/365*P390,2))</f>
        <v>0</v>
      </c>
      <c r="Q393" s="288">
        <f t="shared" ref="Q393" si="431">IF(T$83="","",ROUND(Q392/365*Q390,2))</f>
        <v>0</v>
      </c>
      <c r="R393" s="288">
        <f t="shared" ref="R393" si="432">IF(U$83="","",ROUND(R392/365*R390,2))</f>
        <v>0</v>
      </c>
      <c r="S393" s="288">
        <f t="shared" ref="S393" si="433">IF(V$83="","",ROUND(S392/365*S390,2))</f>
        <v>0</v>
      </c>
      <c r="T393" s="288">
        <f t="shared" ref="T393" si="434">IF(W$83="","",ROUND(T392/365*T390,2))</f>
        <v>0</v>
      </c>
      <c r="U393" s="288">
        <f t="shared" ref="U393" si="435">IF(X$83="","",ROUND(U392/365*U390,2))</f>
        <v>0</v>
      </c>
      <c r="V393" s="288">
        <f t="shared" ref="V393" si="436">IF(Y$83="","",ROUND(V392/365*V390,2))</f>
        <v>0</v>
      </c>
      <c r="W393" s="288">
        <f t="shared" ref="W393" si="437">IF(Z$83="","",ROUND(W392/365*W390,2))</f>
        <v>0</v>
      </c>
      <c r="X393" s="288">
        <f t="shared" ref="X393" si="438">IF(AA$83="","",ROUND(X392/365*X390,2))</f>
        <v>0</v>
      </c>
      <c r="Y393" s="288">
        <f t="shared" ref="Y393" si="439">IF(AB$83="","",ROUND(Y392/365*Y390,2))</f>
        <v>0</v>
      </c>
      <c r="Z393" s="288">
        <f t="shared" ref="Z393" si="440">IF(AC$83="","",ROUND(Z392/365*Z390,2))</f>
        <v>0</v>
      </c>
      <c r="AA393" s="288">
        <f t="shared" ref="AA393" si="441">IF(AD$83="","",ROUND(AA392/365*AA390,2))</f>
        <v>0</v>
      </c>
      <c r="AB393" s="288">
        <f t="shared" ref="AB393" si="442">IF(AE$83="","",ROUND(AB392/365*AB390,2))</f>
        <v>0</v>
      </c>
      <c r="AC393" s="288">
        <f t="shared" ref="AC393" si="443">IF(AF$83="","",ROUND(AC392/365*AC390,2))</f>
        <v>0</v>
      </c>
      <c r="AD393" s="288">
        <f t="shared" ref="AD393" si="444">IF(AG$83="","",ROUND(AD392/365*AD390,2))</f>
        <v>0</v>
      </c>
      <c r="AE393" s="288">
        <f t="shared" ref="AE393" si="445">IF(AH$83="","",ROUND(AE392/365*AE390,2))</f>
        <v>0</v>
      </c>
      <c r="AF393" s="288">
        <f t="shared" ref="AF393" si="446">IF(AI$83="","",ROUND(AF392/365*AF390,2))</f>
        <v>0</v>
      </c>
      <c r="AG393" s="288">
        <f t="shared" ref="AG393" si="447">IF(AJ$83="","",ROUND(AG392/365*AG390,2))</f>
        <v>0</v>
      </c>
      <c r="AH393" s="135"/>
      <c r="AI393" s="135"/>
      <c r="AJ393" s="135"/>
      <c r="AK393" s="135"/>
      <c r="AL393" s="135"/>
      <c r="AM393" s="135"/>
      <c r="AN393" s="135"/>
      <c r="AO393" s="135"/>
      <c r="AP393" s="135"/>
      <c r="AQ393" s="135"/>
      <c r="AR393" s="135"/>
      <c r="AS393" s="135"/>
      <c r="AT393" s="135"/>
      <c r="AU393" s="135"/>
      <c r="AV393" s="135"/>
      <c r="AW393" s="135"/>
      <c r="AX393" s="135"/>
      <c r="AY393" s="135"/>
      <c r="AZ393" s="135"/>
      <c r="BA393" s="135"/>
      <c r="BB393" s="135"/>
      <c r="BC393" s="135"/>
      <c r="BD393" s="135"/>
      <c r="BE393" s="135"/>
      <c r="BF393" s="135"/>
      <c r="BG393" s="135"/>
      <c r="BH393" s="135"/>
      <c r="BI393" s="135"/>
      <c r="BJ393" s="135"/>
      <c r="BK393" s="135"/>
      <c r="BL393" s="135"/>
      <c r="BM393" s="135"/>
      <c r="BN393" s="135"/>
    </row>
    <row r="394" spans="1:66" s="61" customFormat="1">
      <c r="A394" s="104" t="s">
        <v>336</v>
      </c>
      <c r="B394" s="289" t="s">
        <v>342</v>
      </c>
      <c r="C394" s="83" t="s">
        <v>3</v>
      </c>
      <c r="D394" s="105">
        <f>IF(G$83="","",ROUND(D392/365*D391,2))</f>
        <v>0</v>
      </c>
      <c r="E394" s="105">
        <f t="shared" ref="E394" si="448">IF(H$83="","",ROUND(E392/365*E391,2))</f>
        <v>0</v>
      </c>
      <c r="F394" s="105">
        <f t="shared" ref="F394" si="449">IF(I$83="","",ROUND(F392/365*F391,2))</f>
        <v>0</v>
      </c>
      <c r="G394" s="105">
        <f t="shared" ref="G394" si="450">IF(J$83="","",ROUND(G392/365*G391,2))</f>
        <v>0</v>
      </c>
      <c r="H394" s="105">
        <f t="shared" ref="H394" si="451">IF(K$83="","",ROUND(H392/365*H391,2))</f>
        <v>0</v>
      </c>
      <c r="I394" s="105">
        <f t="shared" ref="I394" si="452">IF(L$83="","",ROUND(I392/365*I391,2))</f>
        <v>0</v>
      </c>
      <c r="J394" s="105">
        <f t="shared" ref="J394" si="453">IF(M$83="","",ROUND(J392/365*J391,2))</f>
        <v>0</v>
      </c>
      <c r="K394" s="105">
        <f t="shared" ref="K394" si="454">IF(N$83="","",ROUND(K392/365*K391,2))</f>
        <v>0</v>
      </c>
      <c r="L394" s="105">
        <f t="shared" ref="L394" si="455">IF(O$83="","",ROUND(L392/365*L391,2))</f>
        <v>0</v>
      </c>
      <c r="M394" s="105">
        <f t="shared" ref="M394" si="456">IF(P$83="","",ROUND(M392/365*M391,2))</f>
        <v>0</v>
      </c>
      <c r="N394" s="105">
        <f t="shared" ref="N394" si="457">IF(Q$83="","",ROUND(N392/365*N391,2))</f>
        <v>0</v>
      </c>
      <c r="O394" s="105">
        <f t="shared" ref="O394" si="458">IF(R$83="","",ROUND(O392/365*O391,2))</f>
        <v>0</v>
      </c>
      <c r="P394" s="105">
        <f t="shared" ref="P394" si="459">IF(S$83="","",ROUND(P392/365*P391,2))</f>
        <v>0</v>
      </c>
      <c r="Q394" s="105">
        <f t="shared" ref="Q394" si="460">IF(T$83="","",ROUND(Q392/365*Q391,2))</f>
        <v>0</v>
      </c>
      <c r="R394" s="105">
        <f t="shared" ref="R394" si="461">IF(U$83="","",ROUND(R392/365*R391,2))</f>
        <v>0</v>
      </c>
      <c r="S394" s="105">
        <f t="shared" ref="S394" si="462">IF(V$83="","",ROUND(S392/365*S391,2))</f>
        <v>0</v>
      </c>
      <c r="T394" s="105">
        <f t="shared" ref="T394" si="463">IF(W$83="","",ROUND(T392/365*T391,2))</f>
        <v>0</v>
      </c>
      <c r="U394" s="105">
        <f t="shared" ref="U394" si="464">IF(X$83="","",ROUND(U392/365*U391,2))</f>
        <v>0</v>
      </c>
      <c r="V394" s="105">
        <f t="shared" ref="V394" si="465">IF(Y$83="","",ROUND(V392/365*V391,2))</f>
        <v>0</v>
      </c>
      <c r="W394" s="105">
        <f t="shared" ref="W394" si="466">IF(Z$83="","",ROUND(W392/365*W391,2))</f>
        <v>0</v>
      </c>
      <c r="X394" s="105">
        <f t="shared" ref="X394" si="467">IF(AA$83="","",ROUND(X392/365*X391,2))</f>
        <v>0</v>
      </c>
      <c r="Y394" s="105">
        <f t="shared" ref="Y394" si="468">IF(AB$83="","",ROUND(Y392/365*Y391,2))</f>
        <v>0</v>
      </c>
      <c r="Z394" s="105">
        <f t="shared" ref="Z394" si="469">IF(AC$83="","",ROUND(Z392/365*Z391,2))</f>
        <v>0</v>
      </c>
      <c r="AA394" s="105">
        <f t="shared" ref="AA394" si="470">IF(AD$83="","",ROUND(AA392/365*AA391,2))</f>
        <v>0</v>
      </c>
      <c r="AB394" s="105">
        <f t="shared" ref="AB394" si="471">IF(AE$83="","",ROUND(AB392/365*AB391,2))</f>
        <v>0</v>
      </c>
      <c r="AC394" s="105">
        <f t="shared" ref="AC394" si="472">IF(AF$83="","",ROUND(AC392/365*AC391,2))</f>
        <v>0</v>
      </c>
      <c r="AD394" s="105">
        <f t="shared" ref="AD394" si="473">IF(AG$83="","",ROUND(AD392/365*AD391,2))</f>
        <v>0</v>
      </c>
      <c r="AE394" s="105">
        <f t="shared" ref="AE394" si="474">IF(AH$83="","",ROUND(AE392/365*AE391,2))</f>
        <v>0</v>
      </c>
      <c r="AF394" s="105">
        <f t="shared" ref="AF394" si="475">IF(AI$83="","",ROUND(AF392/365*AF391,2))</f>
        <v>0</v>
      </c>
      <c r="AG394" s="105">
        <f t="shared" ref="AG394" si="476">IF(AJ$83="","",ROUND(AG392/365*AG391,2))</f>
        <v>0</v>
      </c>
      <c r="AH394" s="135"/>
      <c r="AI394" s="135"/>
      <c r="AJ394" s="135"/>
      <c r="AK394" s="135"/>
      <c r="AL394" s="135"/>
      <c r="AM394" s="135"/>
      <c r="AN394" s="135"/>
      <c r="AO394" s="135"/>
      <c r="AP394" s="135"/>
      <c r="AQ394" s="135"/>
      <c r="AR394" s="135"/>
      <c r="AS394" s="135"/>
      <c r="AT394" s="135"/>
      <c r="AU394" s="135"/>
      <c r="AV394" s="135"/>
      <c r="AW394" s="135"/>
      <c r="AX394" s="135"/>
      <c r="AY394" s="135"/>
      <c r="AZ394" s="135"/>
      <c r="BA394" s="135"/>
      <c r="BB394" s="135"/>
      <c r="BC394" s="135"/>
      <c r="BD394" s="135"/>
      <c r="BE394" s="135"/>
      <c r="BF394" s="135"/>
      <c r="BG394" s="135"/>
      <c r="BH394" s="135"/>
      <c r="BI394" s="135"/>
      <c r="BJ394" s="135"/>
      <c r="BK394" s="135"/>
      <c r="BL394" s="135"/>
      <c r="BM394" s="135"/>
      <c r="BN394" s="135"/>
    </row>
    <row r="395" spans="1:66" s="61" customFormat="1" ht="22.5">
      <c r="A395" s="236" t="s">
        <v>130</v>
      </c>
      <c r="B395" s="253" t="str">
        <f>CONCATENATE("Zapotrzebowanie na kapitał obrotowy do analizy finansowej –",$E$18," (I.4+II.4-III.4)")</f>
        <v>Zapotrzebowanie na kapitał obrotowy do analizy finansowej – w cenach netto + część VAT (I.4+II.4-III.4)</v>
      </c>
      <c r="C395" s="131" t="s">
        <v>3</v>
      </c>
      <c r="D395" s="237">
        <f>IF(G$83="","",D$383+D$388-D$393)</f>
        <v>0</v>
      </c>
      <c r="E395" s="237">
        <f t="shared" ref="E395:AG395" si="477">IF(H$83="","",E$383+E$388-E$393)</f>
        <v>0</v>
      </c>
      <c r="F395" s="237">
        <f t="shared" si="477"/>
        <v>0</v>
      </c>
      <c r="G395" s="237">
        <f t="shared" si="477"/>
        <v>0</v>
      </c>
      <c r="H395" s="237">
        <f t="shared" si="477"/>
        <v>0</v>
      </c>
      <c r="I395" s="237">
        <f t="shared" si="477"/>
        <v>0</v>
      </c>
      <c r="J395" s="237">
        <f t="shared" si="477"/>
        <v>0</v>
      </c>
      <c r="K395" s="237">
        <f t="shared" si="477"/>
        <v>0</v>
      </c>
      <c r="L395" s="237">
        <f t="shared" si="477"/>
        <v>0</v>
      </c>
      <c r="M395" s="237">
        <f t="shared" si="477"/>
        <v>0</v>
      </c>
      <c r="N395" s="237">
        <f t="shared" si="477"/>
        <v>0</v>
      </c>
      <c r="O395" s="237">
        <f t="shared" si="477"/>
        <v>0</v>
      </c>
      <c r="P395" s="237">
        <f t="shared" si="477"/>
        <v>0</v>
      </c>
      <c r="Q395" s="237">
        <f t="shared" si="477"/>
        <v>0</v>
      </c>
      <c r="R395" s="237">
        <f t="shared" si="477"/>
        <v>0</v>
      </c>
      <c r="S395" s="237">
        <f t="shared" si="477"/>
        <v>0</v>
      </c>
      <c r="T395" s="237">
        <f t="shared" si="477"/>
        <v>0</v>
      </c>
      <c r="U395" s="237">
        <f t="shared" si="477"/>
        <v>0</v>
      </c>
      <c r="V395" s="237">
        <f t="shared" si="477"/>
        <v>0</v>
      </c>
      <c r="W395" s="237">
        <f t="shared" si="477"/>
        <v>0</v>
      </c>
      <c r="X395" s="237">
        <f t="shared" si="477"/>
        <v>0</v>
      </c>
      <c r="Y395" s="237">
        <f t="shared" si="477"/>
        <v>0</v>
      </c>
      <c r="Z395" s="237">
        <f t="shared" si="477"/>
        <v>0</v>
      </c>
      <c r="AA395" s="237">
        <f t="shared" si="477"/>
        <v>0</v>
      </c>
      <c r="AB395" s="237">
        <f t="shared" si="477"/>
        <v>0</v>
      </c>
      <c r="AC395" s="237">
        <f t="shared" si="477"/>
        <v>0</v>
      </c>
      <c r="AD395" s="237">
        <f t="shared" si="477"/>
        <v>0</v>
      </c>
      <c r="AE395" s="237">
        <f t="shared" si="477"/>
        <v>0</v>
      </c>
      <c r="AF395" s="237">
        <f t="shared" si="477"/>
        <v>0</v>
      </c>
      <c r="AG395" s="237">
        <f t="shared" si="477"/>
        <v>0</v>
      </c>
      <c r="AH395" s="89"/>
      <c r="AI395" s="89"/>
      <c r="AJ395" s="89"/>
      <c r="AK395" s="89"/>
      <c r="AL395" s="89"/>
      <c r="AM395" s="89"/>
      <c r="AN395" s="89"/>
      <c r="AO395" s="89"/>
      <c r="AP395" s="89"/>
      <c r="AQ395" s="89"/>
      <c r="AR395" s="89"/>
      <c r="AS395" s="89"/>
      <c r="AT395" s="89"/>
      <c r="AU395" s="89"/>
      <c r="AV395" s="89"/>
      <c r="AW395" s="89"/>
      <c r="AX395" s="89"/>
      <c r="AY395" s="89"/>
      <c r="AZ395" s="89"/>
      <c r="BA395" s="89"/>
      <c r="BB395" s="89"/>
      <c r="BC395" s="89"/>
      <c r="BD395" s="89"/>
      <c r="BE395" s="89"/>
      <c r="BF395" s="89"/>
      <c r="BG395" s="89"/>
      <c r="BH395" s="89"/>
      <c r="BI395" s="89"/>
      <c r="BJ395" s="89"/>
      <c r="BK395" s="89"/>
      <c r="BL395" s="89"/>
      <c r="BM395" s="89"/>
      <c r="BN395" s="89"/>
    </row>
    <row r="396" spans="1:66" s="61" customFormat="1" ht="22.5">
      <c r="A396" s="236" t="s">
        <v>303</v>
      </c>
      <c r="B396" s="253" t="s">
        <v>343</v>
      </c>
      <c r="C396" s="131" t="s">
        <v>3</v>
      </c>
      <c r="D396" s="237">
        <f>IF(G$83="","",D$384+D$389-D$394)</f>
        <v>0</v>
      </c>
      <c r="E396" s="237">
        <f t="shared" ref="E396:AG396" si="478">IF(H$83="","",E$384+E$389-E$394)</f>
        <v>0</v>
      </c>
      <c r="F396" s="237">
        <f t="shared" si="478"/>
        <v>0</v>
      </c>
      <c r="G396" s="237">
        <f t="shared" si="478"/>
        <v>0</v>
      </c>
      <c r="H396" s="237">
        <f t="shared" si="478"/>
        <v>0</v>
      </c>
      <c r="I396" s="237">
        <f t="shared" si="478"/>
        <v>0</v>
      </c>
      <c r="J396" s="237">
        <f t="shared" si="478"/>
        <v>0</v>
      </c>
      <c r="K396" s="237">
        <f t="shared" si="478"/>
        <v>0</v>
      </c>
      <c r="L396" s="237">
        <f t="shared" si="478"/>
        <v>0</v>
      </c>
      <c r="M396" s="237">
        <f t="shared" si="478"/>
        <v>0</v>
      </c>
      <c r="N396" s="237">
        <f t="shared" si="478"/>
        <v>0</v>
      </c>
      <c r="O396" s="237">
        <f t="shared" si="478"/>
        <v>0</v>
      </c>
      <c r="P396" s="237">
        <f t="shared" si="478"/>
        <v>0</v>
      </c>
      <c r="Q396" s="237">
        <f t="shared" si="478"/>
        <v>0</v>
      </c>
      <c r="R396" s="237">
        <f t="shared" si="478"/>
        <v>0</v>
      </c>
      <c r="S396" s="237">
        <f t="shared" si="478"/>
        <v>0</v>
      </c>
      <c r="T396" s="237">
        <f t="shared" si="478"/>
        <v>0</v>
      </c>
      <c r="U396" s="237">
        <f t="shared" si="478"/>
        <v>0</v>
      </c>
      <c r="V396" s="237">
        <f t="shared" si="478"/>
        <v>0</v>
      </c>
      <c r="W396" s="237">
        <f t="shared" si="478"/>
        <v>0</v>
      </c>
      <c r="X396" s="237">
        <f t="shared" si="478"/>
        <v>0</v>
      </c>
      <c r="Y396" s="237">
        <f t="shared" si="478"/>
        <v>0</v>
      </c>
      <c r="Z396" s="237">
        <f t="shared" si="478"/>
        <v>0</v>
      </c>
      <c r="AA396" s="237">
        <f t="shared" si="478"/>
        <v>0</v>
      </c>
      <c r="AB396" s="237">
        <f t="shared" si="478"/>
        <v>0</v>
      </c>
      <c r="AC396" s="237">
        <f t="shared" si="478"/>
        <v>0</v>
      </c>
      <c r="AD396" s="237">
        <f t="shared" si="478"/>
        <v>0</v>
      </c>
      <c r="AE396" s="237">
        <f t="shared" si="478"/>
        <v>0</v>
      </c>
      <c r="AF396" s="237">
        <f t="shared" si="478"/>
        <v>0</v>
      </c>
      <c r="AG396" s="237">
        <f t="shared" si="478"/>
        <v>0</v>
      </c>
      <c r="AH396" s="89"/>
      <c r="AI396" s="89"/>
      <c r="AJ396" s="89"/>
      <c r="AK396" s="89"/>
      <c r="AL396" s="89"/>
      <c r="AM396" s="89"/>
      <c r="AN396" s="89"/>
      <c r="AO396" s="89"/>
      <c r="AP396" s="89"/>
      <c r="AQ396" s="89"/>
      <c r="AR396" s="89"/>
      <c r="AS396" s="89"/>
      <c r="AT396" s="89"/>
      <c r="AU396" s="89"/>
      <c r="AV396" s="89"/>
      <c r="AW396" s="89"/>
      <c r="AX396" s="89"/>
      <c r="AY396" s="89"/>
      <c r="AZ396" s="89"/>
      <c r="BA396" s="89"/>
      <c r="BB396" s="89"/>
      <c r="BC396" s="89"/>
      <c r="BD396" s="89"/>
      <c r="BE396" s="89"/>
      <c r="BF396" s="89"/>
      <c r="BG396" s="89"/>
      <c r="BH396" s="89"/>
      <c r="BI396" s="89"/>
      <c r="BJ396" s="89"/>
      <c r="BK396" s="89"/>
      <c r="BL396" s="89"/>
      <c r="BM396" s="89"/>
      <c r="BN396" s="89"/>
    </row>
    <row r="397" spans="1:66" s="67" customFormat="1">
      <c r="A397" s="239" t="s">
        <v>168</v>
      </c>
      <c r="B397" s="348" t="s">
        <v>345</v>
      </c>
      <c r="C397" s="148" t="s">
        <v>1</v>
      </c>
      <c r="D397" s="241">
        <f>IF(G$83="","",D395-D396)</f>
        <v>0</v>
      </c>
      <c r="E397" s="241">
        <f t="shared" ref="E397:AG397" si="479">IF(H$83="","",E395-E396)</f>
        <v>0</v>
      </c>
      <c r="F397" s="241">
        <f t="shared" si="479"/>
        <v>0</v>
      </c>
      <c r="G397" s="241">
        <f t="shared" si="479"/>
        <v>0</v>
      </c>
      <c r="H397" s="241">
        <f t="shared" si="479"/>
        <v>0</v>
      </c>
      <c r="I397" s="241">
        <f t="shared" si="479"/>
        <v>0</v>
      </c>
      <c r="J397" s="241">
        <f t="shared" si="479"/>
        <v>0</v>
      </c>
      <c r="K397" s="241">
        <f t="shared" si="479"/>
        <v>0</v>
      </c>
      <c r="L397" s="241">
        <f t="shared" si="479"/>
        <v>0</v>
      </c>
      <c r="M397" s="241">
        <f t="shared" si="479"/>
        <v>0</v>
      </c>
      <c r="N397" s="241">
        <f t="shared" si="479"/>
        <v>0</v>
      </c>
      <c r="O397" s="241">
        <f t="shared" si="479"/>
        <v>0</v>
      </c>
      <c r="P397" s="241">
        <f t="shared" si="479"/>
        <v>0</v>
      </c>
      <c r="Q397" s="241">
        <f t="shared" si="479"/>
        <v>0</v>
      </c>
      <c r="R397" s="241">
        <f t="shared" si="479"/>
        <v>0</v>
      </c>
      <c r="S397" s="241">
        <f t="shared" si="479"/>
        <v>0</v>
      </c>
      <c r="T397" s="241">
        <f t="shared" si="479"/>
        <v>0</v>
      </c>
      <c r="U397" s="241">
        <f t="shared" si="479"/>
        <v>0</v>
      </c>
      <c r="V397" s="241">
        <f t="shared" si="479"/>
        <v>0</v>
      </c>
      <c r="W397" s="241">
        <f t="shared" si="479"/>
        <v>0</v>
      </c>
      <c r="X397" s="241">
        <f t="shared" si="479"/>
        <v>0</v>
      </c>
      <c r="Y397" s="241">
        <f t="shared" si="479"/>
        <v>0</v>
      </c>
      <c r="Z397" s="241">
        <f t="shared" si="479"/>
        <v>0</v>
      </c>
      <c r="AA397" s="241">
        <f t="shared" si="479"/>
        <v>0</v>
      </c>
      <c r="AB397" s="241">
        <f t="shared" si="479"/>
        <v>0</v>
      </c>
      <c r="AC397" s="241">
        <f t="shared" si="479"/>
        <v>0</v>
      </c>
      <c r="AD397" s="241">
        <f t="shared" si="479"/>
        <v>0</v>
      </c>
      <c r="AE397" s="241">
        <f t="shared" si="479"/>
        <v>0</v>
      </c>
      <c r="AF397" s="241">
        <f t="shared" si="479"/>
        <v>0</v>
      </c>
      <c r="AG397" s="241">
        <f t="shared" si="479"/>
        <v>0</v>
      </c>
    </row>
    <row r="398" spans="1:66" s="328" customFormat="1" ht="24" customHeight="1">
      <c r="A398" s="327" t="s">
        <v>249</v>
      </c>
      <c r="B398" s="328" t="s">
        <v>713</v>
      </c>
      <c r="H398" s="349"/>
    </row>
    <row r="399" spans="1:66" s="346" customFormat="1" ht="19.5" customHeight="1">
      <c r="A399" s="345"/>
      <c r="B399" s="346" t="s">
        <v>273</v>
      </c>
    </row>
    <row r="400" spans="1:66" s="8" customFormat="1">
      <c r="A400" s="833" t="s">
        <v>10</v>
      </c>
      <c r="B400" s="766" t="s">
        <v>2</v>
      </c>
      <c r="C400" s="797" t="s">
        <v>0</v>
      </c>
      <c r="D400" s="335" t="str">
        <f t="shared" ref="D400" si="480">IF(G$83="","",G$83)</f>
        <v>Faza oper.</v>
      </c>
      <c r="E400" s="335" t="str">
        <f t="shared" ref="E400" si="481">IF(H$83="","",H$83)</f>
        <v>Faza oper.</v>
      </c>
      <c r="F400" s="335" t="str">
        <f t="shared" ref="F400" si="482">IF(I$83="","",I$83)</f>
        <v>Faza oper.</v>
      </c>
      <c r="G400" s="335" t="str">
        <f t="shared" ref="G400" si="483">IF(J$83="","",J$83)</f>
        <v>Faza oper.</v>
      </c>
      <c r="H400" s="335" t="str">
        <f t="shared" ref="H400" si="484">IF(K$83="","",K$83)</f>
        <v>Faza oper.</v>
      </c>
      <c r="I400" s="335" t="str">
        <f t="shared" ref="I400" si="485">IF(L$83="","",L$83)</f>
        <v>Faza oper.</v>
      </c>
      <c r="J400" s="335" t="str">
        <f t="shared" ref="J400" si="486">IF(M$83="","",M$83)</f>
        <v>Faza oper.</v>
      </c>
      <c r="K400" s="335" t="str">
        <f t="shared" ref="K400" si="487">IF(N$83="","",N$83)</f>
        <v>Faza oper.</v>
      </c>
      <c r="L400" s="335" t="str">
        <f t="shared" ref="L400" si="488">IF(O$83="","",O$83)</f>
        <v>Faza oper.</v>
      </c>
      <c r="M400" s="335" t="str">
        <f t="shared" ref="M400" si="489">IF(P$83="","",P$83)</f>
        <v>Faza oper.</v>
      </c>
      <c r="N400" s="335" t="str">
        <f t="shared" ref="N400" si="490">IF(Q$83="","",Q$83)</f>
        <v>Faza oper.</v>
      </c>
      <c r="O400" s="335" t="str">
        <f t="shared" ref="O400" si="491">IF(R$83="","",R$83)</f>
        <v>Faza oper.</v>
      </c>
      <c r="P400" s="335" t="str">
        <f t="shared" ref="P400" si="492">IF(S$83="","",S$83)</f>
        <v>Faza oper.</v>
      </c>
      <c r="Q400" s="335" t="str">
        <f t="shared" ref="Q400" si="493">IF(T$83="","",T$83)</f>
        <v>Faza oper.</v>
      </c>
      <c r="R400" s="335" t="str">
        <f t="shared" ref="R400" si="494">IF(U$83="","",U$83)</f>
        <v>Faza oper.</v>
      </c>
      <c r="S400" s="335" t="str">
        <f t="shared" ref="S400" si="495">IF(V$83="","",V$83)</f>
        <v>Faza oper.</v>
      </c>
      <c r="T400" s="335" t="str">
        <f t="shared" ref="T400" si="496">IF(W$83="","",W$83)</f>
        <v>Faza oper.</v>
      </c>
      <c r="U400" s="335" t="str">
        <f t="shared" ref="U400" si="497">IF(X$83="","",X$83)</f>
        <v>Faza oper.</v>
      </c>
      <c r="V400" s="335" t="str">
        <f t="shared" ref="V400" si="498">IF(Y$83="","",Y$83)</f>
        <v>Faza oper.</v>
      </c>
      <c r="W400" s="335" t="str">
        <f t="shared" ref="W400" si="499">IF(Z$83="","",Z$83)</f>
        <v>Faza oper.</v>
      </c>
      <c r="X400" s="335" t="str">
        <f t="shared" ref="X400" si="500">IF(AA$83="","",AA$83)</f>
        <v>Faza oper.</v>
      </c>
      <c r="Y400" s="335" t="str">
        <f t="shared" ref="Y400" si="501">IF(AB$83="","",AB$83)</f>
        <v>Faza oper.</v>
      </c>
      <c r="Z400" s="335" t="str">
        <f t="shared" ref="Z400" si="502">IF(AC$83="","",AC$83)</f>
        <v>Faza oper.</v>
      </c>
      <c r="AA400" s="335" t="str">
        <f t="shared" ref="AA400" si="503">IF(AD$83="","",AD$83)</f>
        <v>Faza oper.</v>
      </c>
      <c r="AB400" s="335" t="str">
        <f t="shared" ref="AB400" si="504">IF(AE$83="","",AE$83)</f>
        <v>Faza oper.</v>
      </c>
      <c r="AC400" s="335" t="str">
        <f t="shared" ref="AC400" si="505">IF(AF$83="","",AF$83)</f>
        <v>Faza oper.</v>
      </c>
      <c r="AD400" s="335" t="str">
        <f t="shared" ref="AD400" si="506">IF(AG$83="","",AG$83)</f>
        <v>Faza oper.</v>
      </c>
      <c r="AE400" s="335" t="str">
        <f t="shared" ref="AE400" si="507">IF(AH$83="","",AH$83)</f>
        <v>Faza oper.</v>
      </c>
      <c r="AF400" s="335" t="str">
        <f t="shared" ref="AF400" si="508">IF(AI$83="","",AI$83)</f>
        <v>Faza oper.</v>
      </c>
      <c r="AG400" s="335" t="str">
        <f t="shared" ref="AG400" si="509">IF(AJ$83="","",AJ$83)</f>
        <v>Faza oper.</v>
      </c>
    </row>
    <row r="401" spans="1:40" s="8" customFormat="1">
      <c r="A401" s="834"/>
      <c r="B401" s="767"/>
      <c r="C401" s="832"/>
      <c r="D401" s="12">
        <f t="shared" ref="D401" si="510">IF(G$84="","",G$84)</f>
        <v>2021</v>
      </c>
      <c r="E401" s="12">
        <f t="shared" ref="E401" si="511">IF(H$84="","",H$84)</f>
        <v>2022</v>
      </c>
      <c r="F401" s="12">
        <f t="shared" ref="F401" si="512">IF(I$84="","",I$84)</f>
        <v>2023</v>
      </c>
      <c r="G401" s="12">
        <f t="shared" ref="G401" si="513">IF(J$84="","",J$84)</f>
        <v>2024</v>
      </c>
      <c r="H401" s="12">
        <f t="shared" ref="H401" si="514">IF(K$84="","",K$84)</f>
        <v>2025</v>
      </c>
      <c r="I401" s="12">
        <f t="shared" ref="I401" si="515">IF(L$84="","",L$84)</f>
        <v>2026</v>
      </c>
      <c r="J401" s="12">
        <f t="shared" ref="J401" si="516">IF(M$84="","",M$84)</f>
        <v>2027</v>
      </c>
      <c r="K401" s="12">
        <f t="shared" ref="K401" si="517">IF(N$84="","",N$84)</f>
        <v>2028</v>
      </c>
      <c r="L401" s="12">
        <f t="shared" ref="L401" si="518">IF(O$84="","",O$84)</f>
        <v>2029</v>
      </c>
      <c r="M401" s="12">
        <f t="shared" ref="M401" si="519">IF(P$84="","",P$84)</f>
        <v>2030</v>
      </c>
      <c r="N401" s="12">
        <f t="shared" ref="N401" si="520">IF(Q$84="","",Q$84)</f>
        <v>2031</v>
      </c>
      <c r="O401" s="12">
        <f t="shared" ref="O401" si="521">IF(R$84="","",R$84)</f>
        <v>2032</v>
      </c>
      <c r="P401" s="12">
        <f t="shared" ref="P401" si="522">IF(S$84="","",S$84)</f>
        <v>2033</v>
      </c>
      <c r="Q401" s="12">
        <f t="shared" ref="Q401" si="523">IF(T$84="","",T$84)</f>
        <v>2034</v>
      </c>
      <c r="R401" s="12">
        <f t="shared" ref="R401" si="524">IF(U$84="","",U$84)</f>
        <v>2035</v>
      </c>
      <c r="S401" s="12">
        <f t="shared" ref="S401" si="525">IF(V$84="","",V$84)</f>
        <v>2036</v>
      </c>
      <c r="T401" s="12">
        <f t="shared" ref="T401" si="526">IF(W$84="","",W$84)</f>
        <v>2037</v>
      </c>
      <c r="U401" s="12">
        <f t="shared" ref="U401" si="527">IF(X$84="","",X$84)</f>
        <v>2038</v>
      </c>
      <c r="V401" s="12">
        <f t="shared" ref="V401" si="528">IF(Y$84="","",Y$84)</f>
        <v>2039</v>
      </c>
      <c r="W401" s="12">
        <f t="shared" ref="W401" si="529">IF(Z$84="","",Z$84)</f>
        <v>2040</v>
      </c>
      <c r="X401" s="12">
        <f t="shared" ref="X401" si="530">IF(AA$84="","",AA$84)</f>
        <v>2041</v>
      </c>
      <c r="Y401" s="12">
        <f t="shared" ref="Y401" si="531">IF(AB$84="","",AB$84)</f>
        <v>2042</v>
      </c>
      <c r="Z401" s="12">
        <f t="shared" ref="Z401" si="532">IF(AC$84="","",AC$84)</f>
        <v>2043</v>
      </c>
      <c r="AA401" s="12">
        <f t="shared" ref="AA401" si="533">IF(AD$84="","",AD$84)</f>
        <v>2044</v>
      </c>
      <c r="AB401" s="12">
        <f t="shared" ref="AB401" si="534">IF(AE$84="","",AE$84)</f>
        <v>2045</v>
      </c>
      <c r="AC401" s="12">
        <f t="shared" ref="AC401" si="535">IF(AF$84="","",AF$84)</f>
        <v>2046</v>
      </c>
      <c r="AD401" s="12">
        <f t="shared" ref="AD401" si="536">IF(AG$84="","",AG$84)</f>
        <v>2047</v>
      </c>
      <c r="AE401" s="12">
        <f t="shared" ref="AE401" si="537">IF(AH$84="","",AH$84)</f>
        <v>2048</v>
      </c>
      <c r="AF401" s="12">
        <f t="shared" ref="AF401" si="538">IF(AI$84="","",AI$84)</f>
        <v>2049</v>
      </c>
      <c r="AG401" s="12">
        <f t="shared" ref="AG401" si="539">IF(AJ$84="","",AJ$84)</f>
        <v>2050</v>
      </c>
    </row>
    <row r="402" spans="1:40" s="62" customFormat="1" ht="22.5" hidden="1">
      <c r="A402" s="71">
        <v>1</v>
      </c>
      <c r="B402" s="10" t="s">
        <v>262</v>
      </c>
      <c r="C402" s="73" t="s">
        <v>1</v>
      </c>
      <c r="D402" s="254">
        <f t="shared" ref="D402:AG402" si="540">IF(G$83="","",IF(D$185="",0,D$185*D$76))</f>
        <v>0</v>
      </c>
      <c r="E402" s="254">
        <f t="shared" si="540"/>
        <v>0</v>
      </c>
      <c r="F402" s="254">
        <f t="shared" si="540"/>
        <v>0</v>
      </c>
      <c r="G402" s="254">
        <f t="shared" si="540"/>
        <v>0</v>
      </c>
      <c r="H402" s="254">
        <f t="shared" si="540"/>
        <v>0</v>
      </c>
      <c r="I402" s="254">
        <f t="shared" si="540"/>
        <v>0</v>
      </c>
      <c r="J402" s="254">
        <f t="shared" si="540"/>
        <v>0</v>
      </c>
      <c r="K402" s="254">
        <f t="shared" si="540"/>
        <v>0</v>
      </c>
      <c r="L402" s="254">
        <f t="shared" si="540"/>
        <v>0</v>
      </c>
      <c r="M402" s="254">
        <f t="shared" si="540"/>
        <v>0</v>
      </c>
      <c r="N402" s="254">
        <f t="shared" si="540"/>
        <v>0</v>
      </c>
      <c r="O402" s="254">
        <f t="shared" si="540"/>
        <v>0</v>
      </c>
      <c r="P402" s="254">
        <f t="shared" si="540"/>
        <v>0</v>
      </c>
      <c r="Q402" s="254">
        <f t="shared" si="540"/>
        <v>0</v>
      </c>
      <c r="R402" s="254">
        <f t="shared" si="540"/>
        <v>0</v>
      </c>
      <c r="S402" s="254">
        <f t="shared" si="540"/>
        <v>0</v>
      </c>
      <c r="T402" s="254">
        <f t="shared" si="540"/>
        <v>0</v>
      </c>
      <c r="U402" s="254">
        <f t="shared" si="540"/>
        <v>0</v>
      </c>
      <c r="V402" s="254">
        <f t="shared" si="540"/>
        <v>0</v>
      </c>
      <c r="W402" s="254">
        <f t="shared" si="540"/>
        <v>0</v>
      </c>
      <c r="X402" s="254">
        <f t="shared" si="540"/>
        <v>0</v>
      </c>
      <c r="Y402" s="254">
        <f t="shared" si="540"/>
        <v>0</v>
      </c>
      <c r="Z402" s="254">
        <f t="shared" si="540"/>
        <v>0</v>
      </c>
      <c r="AA402" s="254">
        <f t="shared" si="540"/>
        <v>0</v>
      </c>
      <c r="AB402" s="254">
        <f t="shared" si="540"/>
        <v>0</v>
      </c>
      <c r="AC402" s="254">
        <f t="shared" si="540"/>
        <v>0</v>
      </c>
      <c r="AD402" s="254">
        <f t="shared" si="540"/>
        <v>0</v>
      </c>
      <c r="AE402" s="254">
        <f t="shared" si="540"/>
        <v>0</v>
      </c>
      <c r="AF402" s="254">
        <f t="shared" si="540"/>
        <v>0</v>
      </c>
      <c r="AG402" s="254">
        <f t="shared" si="540"/>
        <v>0</v>
      </c>
    </row>
    <row r="403" spans="1:40" s="61" customFormat="1" hidden="1">
      <c r="A403" s="110">
        <v>2</v>
      </c>
      <c r="B403" s="26" t="s">
        <v>261</v>
      </c>
      <c r="C403" s="111" t="s">
        <v>1</v>
      </c>
      <c r="D403" s="255">
        <f>IF(G$83="","",IF(D$400="Faza inwest.",D$395*D$76,0))</f>
        <v>0</v>
      </c>
      <c r="E403" s="255">
        <f t="shared" ref="E403:AG403" si="541">IF(H$83="","",IF(E$400="Faza inwest.",E$395*E$76-D$395*D$76,0))</f>
        <v>0</v>
      </c>
      <c r="F403" s="255">
        <f t="shared" si="541"/>
        <v>0</v>
      </c>
      <c r="G403" s="255">
        <f t="shared" si="541"/>
        <v>0</v>
      </c>
      <c r="H403" s="255">
        <f t="shared" si="541"/>
        <v>0</v>
      </c>
      <c r="I403" s="255">
        <f t="shared" si="541"/>
        <v>0</v>
      </c>
      <c r="J403" s="255">
        <f t="shared" si="541"/>
        <v>0</v>
      </c>
      <c r="K403" s="255">
        <f t="shared" si="541"/>
        <v>0</v>
      </c>
      <c r="L403" s="255">
        <f t="shared" si="541"/>
        <v>0</v>
      </c>
      <c r="M403" s="255">
        <f t="shared" si="541"/>
        <v>0</v>
      </c>
      <c r="N403" s="255">
        <f t="shared" si="541"/>
        <v>0</v>
      </c>
      <c r="O403" s="255">
        <f t="shared" si="541"/>
        <v>0</v>
      </c>
      <c r="P403" s="255">
        <f t="shared" si="541"/>
        <v>0</v>
      </c>
      <c r="Q403" s="255">
        <f t="shared" si="541"/>
        <v>0</v>
      </c>
      <c r="R403" s="255">
        <f t="shared" si="541"/>
        <v>0</v>
      </c>
      <c r="S403" s="255">
        <f t="shared" si="541"/>
        <v>0</v>
      </c>
      <c r="T403" s="255">
        <f t="shared" si="541"/>
        <v>0</v>
      </c>
      <c r="U403" s="255">
        <f t="shared" si="541"/>
        <v>0</v>
      </c>
      <c r="V403" s="255">
        <f t="shared" si="541"/>
        <v>0</v>
      </c>
      <c r="W403" s="255">
        <f t="shared" si="541"/>
        <v>0</v>
      </c>
      <c r="X403" s="255">
        <f t="shared" si="541"/>
        <v>0</v>
      </c>
      <c r="Y403" s="255">
        <f t="shared" si="541"/>
        <v>0</v>
      </c>
      <c r="Z403" s="255">
        <f t="shared" si="541"/>
        <v>0</v>
      </c>
      <c r="AA403" s="255">
        <f t="shared" si="541"/>
        <v>0</v>
      </c>
      <c r="AB403" s="255">
        <f t="shared" si="541"/>
        <v>0</v>
      </c>
      <c r="AC403" s="255">
        <f t="shared" si="541"/>
        <v>0</v>
      </c>
      <c r="AD403" s="255">
        <f t="shared" si="541"/>
        <v>0</v>
      </c>
      <c r="AE403" s="255">
        <f t="shared" si="541"/>
        <v>0</v>
      </c>
      <c r="AF403" s="255">
        <f t="shared" si="541"/>
        <v>0</v>
      </c>
      <c r="AG403" s="255">
        <f t="shared" si="541"/>
        <v>0</v>
      </c>
    </row>
    <row r="404" spans="1:40" s="61" customFormat="1">
      <c r="A404" s="138">
        <v>3</v>
      </c>
      <c r="B404" s="170" t="s">
        <v>716</v>
      </c>
      <c r="C404" s="256" t="s">
        <v>1</v>
      </c>
      <c r="D404" s="257">
        <f t="shared" ref="D404:AG404" si="542">IF(G$83="","",IF(D$400="Faza oper.",D$372*D$76,0))</f>
        <v>0</v>
      </c>
      <c r="E404" s="257">
        <f t="shared" si="542"/>
        <v>0</v>
      </c>
      <c r="F404" s="257">
        <f t="shared" si="542"/>
        <v>0</v>
      </c>
      <c r="G404" s="257">
        <f t="shared" si="542"/>
        <v>0</v>
      </c>
      <c r="H404" s="257">
        <f t="shared" si="542"/>
        <v>0</v>
      </c>
      <c r="I404" s="257">
        <f t="shared" si="542"/>
        <v>0</v>
      </c>
      <c r="J404" s="257">
        <f t="shared" si="542"/>
        <v>0</v>
      </c>
      <c r="K404" s="257">
        <f t="shared" si="542"/>
        <v>0</v>
      </c>
      <c r="L404" s="257">
        <f t="shared" si="542"/>
        <v>0</v>
      </c>
      <c r="M404" s="257">
        <f t="shared" si="542"/>
        <v>0</v>
      </c>
      <c r="N404" s="257">
        <f t="shared" si="542"/>
        <v>0</v>
      </c>
      <c r="O404" s="257">
        <f t="shared" si="542"/>
        <v>0</v>
      </c>
      <c r="P404" s="257">
        <f t="shared" si="542"/>
        <v>0</v>
      </c>
      <c r="Q404" s="257">
        <f t="shared" si="542"/>
        <v>0</v>
      </c>
      <c r="R404" s="257">
        <f t="shared" si="542"/>
        <v>0</v>
      </c>
      <c r="S404" s="257">
        <f t="shared" si="542"/>
        <v>0</v>
      </c>
      <c r="T404" s="257">
        <f t="shared" si="542"/>
        <v>0</v>
      </c>
      <c r="U404" s="257">
        <f t="shared" si="542"/>
        <v>0</v>
      </c>
      <c r="V404" s="257">
        <f t="shared" si="542"/>
        <v>0</v>
      </c>
      <c r="W404" s="257">
        <f t="shared" si="542"/>
        <v>0</v>
      </c>
      <c r="X404" s="257">
        <f t="shared" si="542"/>
        <v>0</v>
      </c>
      <c r="Y404" s="257">
        <f t="shared" si="542"/>
        <v>0</v>
      </c>
      <c r="Z404" s="257">
        <f t="shared" si="542"/>
        <v>0</v>
      </c>
      <c r="AA404" s="257">
        <f t="shared" si="542"/>
        <v>0</v>
      </c>
      <c r="AB404" s="257">
        <f t="shared" si="542"/>
        <v>0</v>
      </c>
      <c r="AC404" s="257">
        <f t="shared" si="542"/>
        <v>0</v>
      </c>
      <c r="AD404" s="257">
        <f t="shared" si="542"/>
        <v>0</v>
      </c>
      <c r="AE404" s="257">
        <f t="shared" si="542"/>
        <v>0</v>
      </c>
      <c r="AF404" s="257">
        <f t="shared" si="542"/>
        <v>0</v>
      </c>
      <c r="AG404" s="257">
        <f t="shared" si="542"/>
        <v>0</v>
      </c>
    </row>
    <row r="405" spans="1:40" s="61" customFormat="1">
      <c r="A405" s="75">
        <v>4</v>
      </c>
      <c r="B405" s="24" t="s">
        <v>717</v>
      </c>
      <c r="C405" s="77" t="s">
        <v>1</v>
      </c>
      <c r="D405" s="258">
        <f t="shared" ref="D405:AG405" si="543">IF(G$83="","",IF(D$400="Faza oper.",SUM(D$244)*D$76,0))</f>
        <v>0</v>
      </c>
      <c r="E405" s="258">
        <f>IF(H$83="","",IF(E$400="Faza oper.",SUM(E$244)*E$76,0))</f>
        <v>0</v>
      </c>
      <c r="F405" s="258">
        <f t="shared" si="543"/>
        <v>0</v>
      </c>
      <c r="G405" s="258">
        <f t="shared" si="543"/>
        <v>0</v>
      </c>
      <c r="H405" s="258">
        <f t="shared" si="543"/>
        <v>0</v>
      </c>
      <c r="I405" s="258">
        <f t="shared" si="543"/>
        <v>0</v>
      </c>
      <c r="J405" s="258">
        <f t="shared" si="543"/>
        <v>0</v>
      </c>
      <c r="K405" s="258">
        <f t="shared" si="543"/>
        <v>0</v>
      </c>
      <c r="L405" s="258">
        <f t="shared" si="543"/>
        <v>0</v>
      </c>
      <c r="M405" s="258">
        <f t="shared" si="543"/>
        <v>0</v>
      </c>
      <c r="N405" s="258">
        <f t="shared" si="543"/>
        <v>0</v>
      </c>
      <c r="O405" s="258">
        <f t="shared" si="543"/>
        <v>0</v>
      </c>
      <c r="P405" s="258">
        <f t="shared" si="543"/>
        <v>0</v>
      </c>
      <c r="Q405" s="258">
        <f t="shared" si="543"/>
        <v>0</v>
      </c>
      <c r="R405" s="258">
        <f t="shared" si="543"/>
        <v>0</v>
      </c>
      <c r="S405" s="258">
        <f t="shared" si="543"/>
        <v>0</v>
      </c>
      <c r="T405" s="258">
        <f t="shared" si="543"/>
        <v>0</v>
      </c>
      <c r="U405" s="258">
        <f t="shared" si="543"/>
        <v>0</v>
      </c>
      <c r="V405" s="258">
        <f t="shared" si="543"/>
        <v>0</v>
      </c>
      <c r="W405" s="258">
        <f t="shared" si="543"/>
        <v>0</v>
      </c>
      <c r="X405" s="258">
        <f t="shared" si="543"/>
        <v>0</v>
      </c>
      <c r="Y405" s="258">
        <f t="shared" si="543"/>
        <v>0</v>
      </c>
      <c r="Z405" s="258">
        <f t="shared" si="543"/>
        <v>0</v>
      </c>
      <c r="AA405" s="258">
        <f t="shared" si="543"/>
        <v>0</v>
      </c>
      <c r="AB405" s="258">
        <f t="shared" si="543"/>
        <v>0</v>
      </c>
      <c r="AC405" s="258">
        <f t="shared" si="543"/>
        <v>0</v>
      </c>
      <c r="AD405" s="258">
        <f t="shared" si="543"/>
        <v>0</v>
      </c>
      <c r="AE405" s="258">
        <f t="shared" si="543"/>
        <v>0</v>
      </c>
      <c r="AF405" s="258">
        <f t="shared" si="543"/>
        <v>0</v>
      </c>
      <c r="AG405" s="258">
        <f t="shared" si="543"/>
        <v>0</v>
      </c>
    </row>
    <row r="406" spans="1:40" s="61" customFormat="1">
      <c r="A406" s="75">
        <v>5</v>
      </c>
      <c r="B406" s="24" t="s">
        <v>718</v>
      </c>
      <c r="C406" s="77" t="s">
        <v>1</v>
      </c>
      <c r="D406" s="258">
        <f t="shared" ref="D406:AG406" si="544">IF(G$83="","",IF(D$400="Faza oper.",D$189*D$76,0))</f>
        <v>0</v>
      </c>
      <c r="E406" s="258">
        <f t="shared" si="544"/>
        <v>0</v>
      </c>
      <c r="F406" s="258">
        <f t="shared" si="544"/>
        <v>0</v>
      </c>
      <c r="G406" s="258">
        <f t="shared" si="544"/>
        <v>0</v>
      </c>
      <c r="H406" s="258">
        <f t="shared" si="544"/>
        <v>0</v>
      </c>
      <c r="I406" s="258">
        <f t="shared" si="544"/>
        <v>0</v>
      </c>
      <c r="J406" s="258">
        <f t="shared" si="544"/>
        <v>0</v>
      </c>
      <c r="K406" s="258">
        <f t="shared" si="544"/>
        <v>0</v>
      </c>
      <c r="L406" s="258">
        <f t="shared" si="544"/>
        <v>0</v>
      </c>
      <c r="M406" s="258">
        <f t="shared" si="544"/>
        <v>0</v>
      </c>
      <c r="N406" s="258">
        <f t="shared" si="544"/>
        <v>0</v>
      </c>
      <c r="O406" s="258">
        <f t="shared" si="544"/>
        <v>0</v>
      </c>
      <c r="P406" s="258">
        <f t="shared" si="544"/>
        <v>0</v>
      </c>
      <c r="Q406" s="258">
        <f t="shared" si="544"/>
        <v>0</v>
      </c>
      <c r="R406" s="258">
        <f t="shared" si="544"/>
        <v>0</v>
      </c>
      <c r="S406" s="258">
        <f t="shared" si="544"/>
        <v>0</v>
      </c>
      <c r="T406" s="258">
        <f t="shared" si="544"/>
        <v>0</v>
      </c>
      <c r="U406" s="258">
        <f t="shared" si="544"/>
        <v>0</v>
      </c>
      <c r="V406" s="258">
        <f t="shared" si="544"/>
        <v>0</v>
      </c>
      <c r="W406" s="258">
        <f t="shared" si="544"/>
        <v>0</v>
      </c>
      <c r="X406" s="258">
        <f t="shared" si="544"/>
        <v>0</v>
      </c>
      <c r="Y406" s="258">
        <f t="shared" si="544"/>
        <v>0</v>
      </c>
      <c r="Z406" s="258">
        <f t="shared" si="544"/>
        <v>0</v>
      </c>
      <c r="AA406" s="258">
        <f t="shared" si="544"/>
        <v>0</v>
      </c>
      <c r="AB406" s="258">
        <f t="shared" si="544"/>
        <v>0</v>
      </c>
      <c r="AC406" s="258">
        <f t="shared" si="544"/>
        <v>0</v>
      </c>
      <c r="AD406" s="258">
        <f t="shared" si="544"/>
        <v>0</v>
      </c>
      <c r="AE406" s="258">
        <f t="shared" si="544"/>
        <v>0</v>
      </c>
      <c r="AF406" s="258">
        <f t="shared" si="544"/>
        <v>0</v>
      </c>
      <c r="AG406" s="258">
        <f t="shared" si="544"/>
        <v>0</v>
      </c>
    </row>
    <row r="407" spans="1:40" s="62" customFormat="1" hidden="1">
      <c r="A407" s="71">
        <f>A403+1</f>
        <v>3</v>
      </c>
      <c r="B407" s="10" t="s">
        <v>263</v>
      </c>
      <c r="C407" s="73" t="s">
        <v>3</v>
      </c>
      <c r="D407" s="254">
        <f t="shared" ref="D407:AG407" si="545">IF(G$83="","",IF(AND(D401&lt;&gt;"",E401="")=TRUE,IF(D404-D405-D406&gt;0,(D404-D405-D406)/$D$41,0),0))</f>
        <v>0</v>
      </c>
      <c r="E407" s="254">
        <f t="shared" si="545"/>
        <v>0</v>
      </c>
      <c r="F407" s="254">
        <f t="shared" si="545"/>
        <v>0</v>
      </c>
      <c r="G407" s="254">
        <f t="shared" si="545"/>
        <v>0</v>
      </c>
      <c r="H407" s="254">
        <f t="shared" si="545"/>
        <v>0</v>
      </c>
      <c r="I407" s="254">
        <f t="shared" si="545"/>
        <v>0</v>
      </c>
      <c r="J407" s="254">
        <f t="shared" si="545"/>
        <v>0</v>
      </c>
      <c r="K407" s="254">
        <f t="shared" si="545"/>
        <v>0</v>
      </c>
      <c r="L407" s="254">
        <f t="shared" si="545"/>
        <v>0</v>
      </c>
      <c r="M407" s="254">
        <f t="shared" si="545"/>
        <v>0</v>
      </c>
      <c r="N407" s="254">
        <f t="shared" si="545"/>
        <v>0</v>
      </c>
      <c r="O407" s="254">
        <f t="shared" si="545"/>
        <v>0</v>
      </c>
      <c r="P407" s="254">
        <f t="shared" si="545"/>
        <v>0</v>
      </c>
      <c r="Q407" s="254">
        <f t="shared" si="545"/>
        <v>0</v>
      </c>
      <c r="R407" s="254">
        <f t="shared" si="545"/>
        <v>0</v>
      </c>
      <c r="S407" s="254">
        <f t="shared" si="545"/>
        <v>0</v>
      </c>
      <c r="T407" s="254">
        <f t="shared" si="545"/>
        <v>0</v>
      </c>
      <c r="U407" s="254">
        <f t="shared" si="545"/>
        <v>0</v>
      </c>
      <c r="V407" s="254">
        <f t="shared" si="545"/>
        <v>0</v>
      </c>
      <c r="W407" s="254">
        <f t="shared" si="545"/>
        <v>0</v>
      </c>
      <c r="X407" s="254">
        <f t="shared" si="545"/>
        <v>0</v>
      </c>
      <c r="Y407" s="254">
        <f t="shared" si="545"/>
        <v>0</v>
      </c>
      <c r="Z407" s="254">
        <f t="shared" si="545"/>
        <v>0</v>
      </c>
      <c r="AA407" s="254">
        <f t="shared" si="545"/>
        <v>0</v>
      </c>
      <c r="AB407" s="254">
        <f t="shared" si="545"/>
        <v>0</v>
      </c>
      <c r="AC407" s="254">
        <f t="shared" si="545"/>
        <v>0</v>
      </c>
      <c r="AD407" s="254">
        <f t="shared" si="545"/>
        <v>0</v>
      </c>
      <c r="AE407" s="254">
        <f t="shared" si="545"/>
        <v>0</v>
      </c>
      <c r="AF407" s="254">
        <f t="shared" si="545"/>
        <v>0</v>
      </c>
      <c r="AG407" s="254">
        <f t="shared" si="545"/>
        <v>0</v>
      </c>
    </row>
    <row r="408" spans="1:40" s="346" customFormat="1" ht="19.5" customHeight="1">
      <c r="A408" s="345"/>
      <c r="B408" s="346" t="s">
        <v>252</v>
      </c>
    </row>
    <row r="409" spans="1:40" ht="56.25" hidden="1">
      <c r="A409" s="359"/>
      <c r="B409" s="360" t="s">
        <v>2</v>
      </c>
      <c r="C409" s="361" t="s">
        <v>251</v>
      </c>
      <c r="D409" s="362" t="s">
        <v>256</v>
      </c>
      <c r="AH409" s="5"/>
      <c r="AI409" s="5"/>
      <c r="AJ409" s="5"/>
      <c r="AN409" s="5"/>
    </row>
    <row r="410" spans="1:40" s="62" customFormat="1" ht="33.75">
      <c r="A410" s="84">
        <v>1</v>
      </c>
      <c r="B410" s="24" t="s">
        <v>714</v>
      </c>
      <c r="C410" s="259">
        <f>SUM(D404:AG404)-SUM(D405:AG406)</f>
        <v>0</v>
      </c>
      <c r="D410" s="260" t="str">
        <f>IF(C410&gt;0,"Tak","Nie")</f>
        <v>Nie</v>
      </c>
      <c r="E410" s="89"/>
      <c r="F410" s="89"/>
      <c r="G410" s="89"/>
      <c r="H410" s="89"/>
      <c r="I410" s="89"/>
      <c r="J410" s="89"/>
      <c r="K410" s="89"/>
      <c r="L410" s="89"/>
      <c r="M410" s="89"/>
      <c r="N410" s="89"/>
      <c r="O410" s="89"/>
      <c r="P410" s="89"/>
      <c r="Q410" s="89"/>
      <c r="R410" s="89"/>
      <c r="S410" s="89"/>
      <c r="T410" s="89"/>
      <c r="U410" s="89"/>
      <c r="V410" s="89"/>
      <c r="W410" s="89"/>
      <c r="X410" s="89"/>
      <c r="Y410" s="89"/>
      <c r="Z410" s="89"/>
      <c r="AA410" s="89"/>
      <c r="AB410" s="89"/>
      <c r="AC410" s="89"/>
      <c r="AD410" s="89"/>
      <c r="AE410" s="89"/>
      <c r="AF410" s="89"/>
      <c r="AG410" s="89"/>
    </row>
    <row r="411" spans="1:40" s="62" customFormat="1" ht="22.5" hidden="1">
      <c r="A411" s="84">
        <v>2</v>
      </c>
      <c r="B411" s="24" t="s">
        <v>585</v>
      </c>
      <c r="C411" s="259" t="str">
        <f>IF($D$8="","",$D$8)</f>
        <v/>
      </c>
      <c r="D411" s="260" t="str">
        <f>IF(C411="Tak","Spełnia","Nie spełnia")</f>
        <v>Nie spełnia</v>
      </c>
      <c r="E411" s="89"/>
      <c r="F411" s="89"/>
      <c r="G411" s="89"/>
      <c r="H411" s="89"/>
      <c r="I411" s="89"/>
      <c r="J411" s="89"/>
      <c r="K411" s="89"/>
      <c r="L411" s="89"/>
      <c r="M411" s="89"/>
      <c r="N411" s="89"/>
      <c r="O411" s="89"/>
      <c r="P411" s="89"/>
      <c r="Q411" s="89"/>
      <c r="R411" s="89"/>
      <c r="S411" s="89"/>
      <c r="T411" s="89"/>
      <c r="U411" s="89"/>
      <c r="V411" s="89"/>
      <c r="W411" s="89"/>
      <c r="X411" s="89"/>
      <c r="Y411" s="89"/>
      <c r="Z411" s="89"/>
      <c r="AA411" s="89"/>
      <c r="AB411" s="89"/>
      <c r="AC411" s="89"/>
      <c r="AD411" s="89"/>
      <c r="AE411" s="89"/>
      <c r="AF411" s="89"/>
      <c r="AG411" s="89"/>
    </row>
    <row r="412" spans="1:40" s="62" customFormat="1" ht="22.5" hidden="1">
      <c r="A412" s="84">
        <v>3</v>
      </c>
      <c r="B412" s="24" t="s">
        <v>272</v>
      </c>
      <c r="C412" s="259">
        <f>SUM($C$181)/$D$10</f>
        <v>0</v>
      </c>
      <c r="D412" s="260" t="str">
        <f>IF(C412&lt;=1000000,"Nie spełnia","Spełnia")</f>
        <v>Nie spełnia</v>
      </c>
      <c r="E412" s="89"/>
      <c r="F412" s="89"/>
      <c r="G412" s="89"/>
      <c r="H412" s="89"/>
      <c r="I412" s="89"/>
      <c r="J412" s="89"/>
      <c r="K412" s="89"/>
      <c r="L412" s="89"/>
      <c r="M412" s="89"/>
      <c r="N412" s="89"/>
      <c r="O412" s="89"/>
      <c r="P412" s="89"/>
      <c r="Q412" s="89"/>
      <c r="R412" s="89"/>
      <c r="S412" s="89"/>
      <c r="T412" s="89"/>
      <c r="U412" s="89"/>
      <c r="V412" s="89"/>
      <c r="W412" s="89"/>
      <c r="X412" s="89"/>
      <c r="Y412" s="89"/>
      <c r="Z412" s="89"/>
      <c r="AA412" s="89"/>
      <c r="AB412" s="89"/>
      <c r="AC412" s="89"/>
      <c r="AD412" s="89"/>
      <c r="AE412" s="89"/>
      <c r="AF412" s="89"/>
      <c r="AG412" s="89"/>
    </row>
    <row r="413" spans="1:40" s="62" customFormat="1" hidden="1">
      <c r="A413" s="84">
        <v>4</v>
      </c>
      <c r="B413" s="99" t="s">
        <v>586</v>
      </c>
      <c r="C413" s="151" t="str">
        <f>IF($D$13="","",$D$13)</f>
        <v/>
      </c>
      <c r="D413" s="260" t="str">
        <f>IF(C413="Nie","Spełnia","")</f>
        <v/>
      </c>
      <c r="E413" s="89"/>
      <c r="F413" s="89"/>
      <c r="G413" s="89"/>
      <c r="H413" s="89"/>
      <c r="I413" s="89"/>
      <c r="J413" s="89"/>
      <c r="K413" s="89"/>
      <c r="L413" s="89"/>
      <c r="M413" s="89"/>
      <c r="N413" s="89"/>
      <c r="O413" s="89"/>
      <c r="P413" s="89"/>
      <c r="Q413" s="89"/>
      <c r="R413" s="89"/>
      <c r="S413" s="89"/>
      <c r="T413" s="89"/>
      <c r="U413" s="89"/>
      <c r="V413" s="89"/>
      <c r="W413" s="89"/>
      <c r="X413" s="89"/>
      <c r="Y413" s="89"/>
      <c r="Z413" s="89"/>
      <c r="AA413" s="89"/>
      <c r="AB413" s="89"/>
      <c r="AC413" s="89"/>
      <c r="AD413" s="89"/>
      <c r="AE413" s="89"/>
      <c r="AF413" s="89"/>
      <c r="AG413" s="89"/>
    </row>
    <row r="414" spans="1:40" s="62" customFormat="1" hidden="1">
      <c r="A414" s="84">
        <v>5</v>
      </c>
      <c r="B414" s="99" t="s">
        <v>255</v>
      </c>
      <c r="C414" s="261">
        <f>IF(C413="Nie",0,IF(AND(C413="Tak",$D$14="")=TRUE,1,IF($D$14="",0,$D$14)))</f>
        <v>0</v>
      </c>
      <c r="D414" s="260" t="str">
        <f>IF(C414=0,"",IF(C414=1,"Nie spełnia","Spełnia"))</f>
        <v/>
      </c>
      <c r="E414" s="89"/>
      <c r="F414" s="89"/>
      <c r="G414" s="89"/>
      <c r="H414" s="89"/>
      <c r="I414" s="89"/>
      <c r="J414" s="89"/>
      <c r="K414" s="89"/>
      <c r="L414" s="89"/>
      <c r="M414" s="89"/>
      <c r="N414" s="89"/>
      <c r="O414" s="89"/>
      <c r="P414" s="89"/>
      <c r="Q414" s="89"/>
      <c r="R414" s="89"/>
      <c r="S414" s="89"/>
      <c r="T414" s="89"/>
      <c r="U414" s="89"/>
      <c r="V414" s="89"/>
      <c r="W414" s="89"/>
      <c r="X414" s="89"/>
      <c r="Y414" s="89"/>
      <c r="Z414" s="89"/>
      <c r="AA414" s="89"/>
      <c r="AB414" s="89"/>
      <c r="AC414" s="89"/>
      <c r="AD414" s="89"/>
      <c r="AE414" s="89"/>
      <c r="AF414" s="89"/>
      <c r="AG414" s="89"/>
    </row>
    <row r="415" spans="1:40" s="62" customFormat="1" hidden="1">
      <c r="A415" s="95">
        <v>6</v>
      </c>
      <c r="B415" s="157" t="s">
        <v>587</v>
      </c>
      <c r="C415" s="152" t="str">
        <f>IF($D$16="","",$D$16)</f>
        <v/>
      </c>
      <c r="D415" s="262" t="str">
        <f>IF(C415="Nie","Spełnia","")</f>
        <v/>
      </c>
      <c r="E415" s="89"/>
      <c r="F415" s="89"/>
      <c r="G415" s="89"/>
      <c r="H415" s="89"/>
      <c r="I415" s="89"/>
      <c r="J415" s="89"/>
      <c r="K415" s="89"/>
      <c r="L415" s="89"/>
      <c r="M415" s="89"/>
      <c r="N415" s="89"/>
      <c r="O415" s="89"/>
      <c r="P415" s="89"/>
      <c r="Q415" s="89"/>
      <c r="R415" s="89"/>
      <c r="S415" s="89"/>
      <c r="T415" s="89"/>
      <c r="U415" s="89"/>
      <c r="V415" s="89"/>
      <c r="W415" s="89"/>
      <c r="X415" s="89"/>
      <c r="Y415" s="89"/>
      <c r="Z415" s="89"/>
      <c r="AA415" s="89"/>
      <c r="AB415" s="89"/>
      <c r="AC415" s="89"/>
      <c r="AD415" s="89"/>
      <c r="AE415" s="89"/>
      <c r="AF415" s="89"/>
      <c r="AG415" s="89"/>
    </row>
    <row r="416" spans="1:40" s="61" customFormat="1" ht="22.5">
      <c r="A416" s="363">
        <v>7</v>
      </c>
      <c r="B416" s="266" t="s">
        <v>715</v>
      </c>
      <c r="C416" s="364" t="s">
        <v>8</v>
      </c>
      <c r="D416" s="463" t="str">
        <f>IF(COUNTIF($D$410:$D$410,"Nie")&gt;0,"Tak","Nie")</f>
        <v>Tak</v>
      </c>
      <c r="E416" s="135"/>
      <c r="F416" s="135"/>
      <c r="G416" s="135"/>
      <c r="H416" s="135"/>
      <c r="I416" s="135"/>
      <c r="J416" s="135"/>
      <c r="K416" s="135"/>
      <c r="L416" s="135"/>
      <c r="M416" s="135"/>
      <c r="N416" s="135"/>
      <c r="O416" s="135"/>
      <c r="P416" s="135"/>
      <c r="Q416" s="135"/>
      <c r="R416" s="135"/>
      <c r="S416" s="135"/>
      <c r="T416" s="135"/>
      <c r="U416" s="135"/>
      <c r="V416" s="135"/>
      <c r="W416" s="135"/>
      <c r="X416" s="135"/>
      <c r="Y416" s="135"/>
      <c r="Z416" s="135"/>
      <c r="AA416" s="135"/>
      <c r="AB416" s="135"/>
      <c r="AC416" s="135"/>
      <c r="AD416" s="135"/>
      <c r="AE416" s="135"/>
      <c r="AF416" s="135"/>
      <c r="AG416" s="135"/>
    </row>
    <row r="417" spans="1:40" s="346" customFormat="1" ht="19.5" customHeight="1">
      <c r="A417" s="345"/>
      <c r="B417" s="346" t="s">
        <v>712</v>
      </c>
    </row>
    <row r="418" spans="1:40" s="18" customFormat="1">
      <c r="A418" s="365" t="s">
        <v>10</v>
      </c>
      <c r="B418" s="366" t="s">
        <v>576</v>
      </c>
      <c r="C418" s="308" t="s">
        <v>267</v>
      </c>
      <c r="D418" s="367" t="s">
        <v>251</v>
      </c>
      <c r="E418" s="5"/>
      <c r="F418" s="5"/>
      <c r="G418" s="5"/>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row>
    <row r="419" spans="1:40" s="18" customFormat="1" ht="33.75" hidden="1">
      <c r="A419" s="71">
        <v>1</v>
      </c>
      <c r="B419" s="10" t="s">
        <v>265</v>
      </c>
      <c r="C419" s="73" t="s">
        <v>268</v>
      </c>
      <c r="D419" s="128">
        <f>IF($D$416="Nie jest projektem generującym dochód","Nie liczy się",SUM(D402:AG403))</f>
        <v>0</v>
      </c>
      <c r="E419" s="5"/>
      <c r="F419" s="5"/>
      <c r="G419" s="5"/>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row>
    <row r="420" spans="1:40" s="18" customFormat="1" hidden="1">
      <c r="A420" s="75">
        <v>2</v>
      </c>
      <c r="B420" s="24" t="s">
        <v>271</v>
      </c>
      <c r="C420" s="77" t="s">
        <v>269</v>
      </c>
      <c r="D420" s="129">
        <f>IF($D$416="Nie jest projektem generującym dochód","Nie liczy się",SUM(D404:AG404)-SUM(D405:AG406)+SUM(D407:AG407))</f>
        <v>0</v>
      </c>
      <c r="E420" s="5"/>
      <c r="F420" s="5"/>
      <c r="G420" s="5"/>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row>
    <row r="421" spans="1:40" s="18" customFormat="1" hidden="1">
      <c r="A421" s="75">
        <v>3</v>
      </c>
      <c r="B421" s="24" t="str">
        <f>CONCATENATE("Wskaźnik luki w finansowaniu",$E$9)</f>
        <v>Wskaźnik luki w finansowaniu</v>
      </c>
      <c r="C421" s="77" t="s">
        <v>266</v>
      </c>
      <c r="D421" s="130">
        <f>IF($D$416="Tak",100%,IF($D$9&lt;&gt;"Nie dotyczy",(1-$D$9),IF((D419-D420)/D419&lt;0,0,IF((D419-D420)/D419&gt;1,1,(D419-D420)/D419))))</f>
        <v>1</v>
      </c>
      <c r="E421" s="5"/>
      <c r="F421" s="5"/>
      <c r="G421" s="5"/>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row>
    <row r="422" spans="1:40" s="18" customFormat="1" ht="33.75">
      <c r="A422" s="75" t="s">
        <v>597</v>
      </c>
      <c r="B422" s="24" t="s">
        <v>600</v>
      </c>
      <c r="C422" s="77" t="s">
        <v>270</v>
      </c>
      <c r="D422" s="129">
        <f>IF(D416="Nie",0,IF(D421="","",IF($C$414="",SUM($C$181,$C$190),SUM($C$181,$C$190)*(1-$C$414))))</f>
        <v>0</v>
      </c>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row>
    <row r="423" spans="1:40" s="18" customFormat="1" ht="22.5" hidden="1">
      <c r="A423" s="75" t="s">
        <v>596</v>
      </c>
      <c r="B423" s="24" t="s">
        <v>601</v>
      </c>
      <c r="C423" s="77" t="s">
        <v>274</v>
      </c>
      <c r="D423" s="129">
        <f>IF(D421="","",ROUND(D422*D421,2))</f>
        <v>0</v>
      </c>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row>
    <row r="424" spans="1:40" s="18" customFormat="1" ht="22.5">
      <c r="A424" s="75" t="s">
        <v>604</v>
      </c>
      <c r="B424" s="24" t="s">
        <v>602</v>
      </c>
      <c r="C424" s="77" t="s">
        <v>275</v>
      </c>
      <c r="D424" s="411">
        <f>IF(D421="",0,$D$12)</f>
        <v>0</v>
      </c>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row>
    <row r="425" spans="1:40" s="18" customFormat="1" ht="22.5">
      <c r="A425" s="104" t="s">
        <v>605</v>
      </c>
      <c r="B425" s="304" t="s">
        <v>603</v>
      </c>
      <c r="C425" s="83" t="s">
        <v>276</v>
      </c>
      <c r="D425" s="412">
        <f>IF(D421="","",IF(Dane!$F$11="",ROUND(D423*D424,2),MIN(Dane!$F$11,ROUND(D423*D424,2))))</f>
        <v>0</v>
      </c>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row>
    <row r="426" spans="1:40" s="18" customFormat="1" ht="33.75">
      <c r="A426" s="75" t="s">
        <v>598</v>
      </c>
      <c r="B426" s="24" t="s">
        <v>610</v>
      </c>
      <c r="C426" s="77" t="s">
        <v>599</v>
      </c>
      <c r="D426" s="129">
        <f>IF(D416="Nie",0,IF($C$414=0,0,SUM($C$181,$C$190)*$C$414))</f>
        <v>0</v>
      </c>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row>
    <row r="427" spans="1:40" ht="22.5">
      <c r="A427" s="75" t="s">
        <v>608</v>
      </c>
      <c r="B427" s="24" t="s">
        <v>609</v>
      </c>
      <c r="C427" s="77" t="s">
        <v>606</v>
      </c>
      <c r="D427" s="411">
        <f>IF($D$15="",0,$D$15)</f>
        <v>0</v>
      </c>
    </row>
    <row r="428" spans="1:40" ht="22.5">
      <c r="A428" s="104" t="s">
        <v>607</v>
      </c>
      <c r="B428" s="304" t="s">
        <v>613</v>
      </c>
      <c r="C428" s="83" t="s">
        <v>611</v>
      </c>
      <c r="D428" s="412">
        <f>IF(D421="","",IF(Dane!$F$15="",ROUND(D426*D427,2)+'Zysk operacyjny'!$D$30,MIN(Dane!$F$15,ROUND(D426*D427,2))+'Zysk operacyjny'!$D$30))</f>
        <v>0</v>
      </c>
    </row>
    <row r="429" spans="1:40">
      <c r="A429" s="40">
        <v>7</v>
      </c>
      <c r="B429" s="11" t="s">
        <v>614</v>
      </c>
      <c r="C429" s="132" t="s">
        <v>276</v>
      </c>
      <c r="D429" s="133">
        <f>IF(D421="","",SUM(D428,D425))</f>
        <v>0</v>
      </c>
      <c r="AH429" s="5"/>
      <c r="AI429" s="5"/>
      <c r="AJ429" s="5"/>
      <c r="AN429" s="5"/>
    </row>
    <row r="430" spans="1:40" s="18" customFormat="1">
      <c r="A430" s="141">
        <v>8</v>
      </c>
      <c r="B430" s="266" t="s">
        <v>612</v>
      </c>
      <c r="C430" s="267" t="s">
        <v>4</v>
      </c>
      <c r="D430" s="368">
        <f>IF(D421="","",IF(SUM(D422,D426)=0,0,ROUND(D429/SUM(D422,D426),4)))</f>
        <v>0</v>
      </c>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row>
    <row r="431" spans="1:40" s="328" customFormat="1" ht="24" customHeight="1">
      <c r="A431" s="327" t="s">
        <v>277</v>
      </c>
      <c r="B431" s="328" t="s">
        <v>278</v>
      </c>
      <c r="H431" s="349"/>
    </row>
    <row r="432" spans="1:40" s="346" customFormat="1" ht="19.5" customHeight="1">
      <c r="A432" s="345"/>
      <c r="B432" s="346" t="s">
        <v>280</v>
      </c>
    </row>
    <row r="433" spans="1:40" s="8" customFormat="1">
      <c r="A433" s="833" t="s">
        <v>10</v>
      </c>
      <c r="B433" s="766" t="s">
        <v>2</v>
      </c>
      <c r="C433" s="797" t="s">
        <v>0</v>
      </c>
      <c r="D433" s="335" t="str">
        <f t="shared" ref="D433" si="546">IF(G$83="","",G$83)</f>
        <v>Faza oper.</v>
      </c>
      <c r="E433" s="335" t="str">
        <f t="shared" ref="E433" si="547">IF(H$83="","",H$83)</f>
        <v>Faza oper.</v>
      </c>
      <c r="F433" s="335" t="str">
        <f t="shared" ref="F433" si="548">IF(I$83="","",I$83)</f>
        <v>Faza oper.</v>
      </c>
      <c r="G433" s="335" t="str">
        <f t="shared" ref="G433" si="549">IF(J$83="","",J$83)</f>
        <v>Faza oper.</v>
      </c>
      <c r="H433" s="335" t="str">
        <f t="shared" ref="H433" si="550">IF(K$83="","",K$83)</f>
        <v>Faza oper.</v>
      </c>
      <c r="I433" s="335" t="str">
        <f t="shared" ref="I433" si="551">IF(L$83="","",L$83)</f>
        <v>Faza oper.</v>
      </c>
      <c r="J433" s="335" t="str">
        <f t="shared" ref="J433" si="552">IF(M$83="","",M$83)</f>
        <v>Faza oper.</v>
      </c>
      <c r="K433" s="335" t="str">
        <f t="shared" ref="K433" si="553">IF(N$83="","",N$83)</f>
        <v>Faza oper.</v>
      </c>
      <c r="L433" s="335" t="str">
        <f t="shared" ref="L433" si="554">IF(O$83="","",O$83)</f>
        <v>Faza oper.</v>
      </c>
      <c r="M433" s="335" t="str">
        <f t="shared" ref="M433" si="555">IF(P$83="","",P$83)</f>
        <v>Faza oper.</v>
      </c>
      <c r="N433" s="335" t="str">
        <f t="shared" ref="N433" si="556">IF(Q$83="","",Q$83)</f>
        <v>Faza oper.</v>
      </c>
      <c r="O433" s="335" t="str">
        <f t="shared" ref="O433" si="557">IF(R$83="","",R$83)</f>
        <v>Faza oper.</v>
      </c>
      <c r="P433" s="335" t="str">
        <f t="shared" ref="P433" si="558">IF(S$83="","",S$83)</f>
        <v>Faza oper.</v>
      </c>
      <c r="Q433" s="335" t="str">
        <f t="shared" ref="Q433" si="559">IF(T$83="","",T$83)</f>
        <v>Faza oper.</v>
      </c>
      <c r="R433" s="335" t="str">
        <f t="shared" ref="R433" si="560">IF(U$83="","",U$83)</f>
        <v>Faza oper.</v>
      </c>
      <c r="S433" s="335" t="str">
        <f t="shared" ref="S433" si="561">IF(V$83="","",V$83)</f>
        <v>Faza oper.</v>
      </c>
      <c r="T433" s="335" t="str">
        <f t="shared" ref="T433" si="562">IF(W$83="","",W$83)</f>
        <v>Faza oper.</v>
      </c>
      <c r="U433" s="335" t="str">
        <f t="shared" ref="U433" si="563">IF(X$83="","",X$83)</f>
        <v>Faza oper.</v>
      </c>
      <c r="V433" s="335" t="str">
        <f t="shared" ref="V433" si="564">IF(Y$83="","",Y$83)</f>
        <v>Faza oper.</v>
      </c>
      <c r="W433" s="335" t="str">
        <f t="shared" ref="W433" si="565">IF(Z$83="","",Z$83)</f>
        <v>Faza oper.</v>
      </c>
      <c r="X433" s="335" t="str">
        <f t="shared" ref="X433" si="566">IF(AA$83="","",AA$83)</f>
        <v>Faza oper.</v>
      </c>
      <c r="Y433" s="335" t="str">
        <f t="shared" ref="Y433" si="567">IF(AB$83="","",AB$83)</f>
        <v>Faza oper.</v>
      </c>
      <c r="Z433" s="335" t="str">
        <f t="shared" ref="Z433" si="568">IF(AC$83="","",AC$83)</f>
        <v>Faza oper.</v>
      </c>
      <c r="AA433" s="335" t="str">
        <f t="shared" ref="AA433" si="569">IF(AD$83="","",AD$83)</f>
        <v>Faza oper.</v>
      </c>
      <c r="AB433" s="335" t="str">
        <f t="shared" ref="AB433" si="570">IF(AE$83="","",AE$83)</f>
        <v>Faza oper.</v>
      </c>
      <c r="AC433" s="335" t="str">
        <f t="shared" ref="AC433" si="571">IF(AF$83="","",AF$83)</f>
        <v>Faza oper.</v>
      </c>
      <c r="AD433" s="335" t="str">
        <f t="shared" ref="AD433" si="572">IF(AG$83="","",AG$83)</f>
        <v>Faza oper.</v>
      </c>
      <c r="AE433" s="335" t="str">
        <f t="shared" ref="AE433" si="573">IF(AH$83="","",AH$83)</f>
        <v>Faza oper.</v>
      </c>
      <c r="AF433" s="335" t="str">
        <f t="shared" ref="AF433" si="574">IF(AI$83="","",AI$83)</f>
        <v>Faza oper.</v>
      </c>
      <c r="AG433" s="335" t="str">
        <f t="shared" ref="AG433" si="575">IF(AJ$83="","",AJ$83)</f>
        <v>Faza oper.</v>
      </c>
    </row>
    <row r="434" spans="1:40" s="8" customFormat="1">
      <c r="A434" s="834"/>
      <c r="B434" s="767"/>
      <c r="C434" s="832"/>
      <c r="D434" s="12">
        <f t="shared" ref="D434" si="576">IF(G$84="","",G$84)</f>
        <v>2021</v>
      </c>
      <c r="E434" s="12">
        <f t="shared" ref="E434" si="577">IF(H$84="","",H$84)</f>
        <v>2022</v>
      </c>
      <c r="F434" s="12">
        <f t="shared" ref="F434" si="578">IF(I$84="","",I$84)</f>
        <v>2023</v>
      </c>
      <c r="G434" s="12">
        <f t="shared" ref="G434" si="579">IF(J$84="","",J$84)</f>
        <v>2024</v>
      </c>
      <c r="H434" s="12">
        <f t="shared" ref="H434" si="580">IF(K$84="","",K$84)</f>
        <v>2025</v>
      </c>
      <c r="I434" s="12">
        <f t="shared" ref="I434" si="581">IF(L$84="","",L$84)</f>
        <v>2026</v>
      </c>
      <c r="J434" s="12">
        <f t="shared" ref="J434" si="582">IF(M$84="","",M$84)</f>
        <v>2027</v>
      </c>
      <c r="K434" s="12">
        <f t="shared" ref="K434" si="583">IF(N$84="","",N$84)</f>
        <v>2028</v>
      </c>
      <c r="L434" s="12">
        <f t="shared" ref="L434" si="584">IF(O$84="","",O$84)</f>
        <v>2029</v>
      </c>
      <c r="M434" s="12">
        <f t="shared" ref="M434" si="585">IF(P$84="","",P$84)</f>
        <v>2030</v>
      </c>
      <c r="N434" s="12">
        <f t="shared" ref="N434" si="586">IF(Q$84="","",Q$84)</f>
        <v>2031</v>
      </c>
      <c r="O434" s="12">
        <f t="shared" ref="O434" si="587">IF(R$84="","",R$84)</f>
        <v>2032</v>
      </c>
      <c r="P434" s="12">
        <f t="shared" ref="P434" si="588">IF(S$84="","",S$84)</f>
        <v>2033</v>
      </c>
      <c r="Q434" s="12">
        <f t="shared" ref="Q434" si="589">IF(T$84="","",T$84)</f>
        <v>2034</v>
      </c>
      <c r="R434" s="12">
        <f t="shared" ref="R434" si="590">IF(U$84="","",U$84)</f>
        <v>2035</v>
      </c>
      <c r="S434" s="12">
        <f t="shared" ref="S434" si="591">IF(V$84="","",V$84)</f>
        <v>2036</v>
      </c>
      <c r="T434" s="12">
        <f t="shared" ref="T434" si="592">IF(W$84="","",W$84)</f>
        <v>2037</v>
      </c>
      <c r="U434" s="12">
        <f t="shared" ref="U434" si="593">IF(X$84="","",X$84)</f>
        <v>2038</v>
      </c>
      <c r="V434" s="12">
        <f t="shared" ref="V434" si="594">IF(Y$84="","",Y$84)</f>
        <v>2039</v>
      </c>
      <c r="W434" s="12">
        <f t="shared" ref="W434" si="595">IF(Z$84="","",Z$84)</f>
        <v>2040</v>
      </c>
      <c r="X434" s="12">
        <f t="shared" ref="X434" si="596">IF(AA$84="","",AA$84)</f>
        <v>2041</v>
      </c>
      <c r="Y434" s="12">
        <f t="shared" ref="Y434" si="597">IF(AB$84="","",AB$84)</f>
        <v>2042</v>
      </c>
      <c r="Z434" s="12">
        <f t="shared" ref="Z434" si="598">IF(AC$84="","",AC$84)</f>
        <v>2043</v>
      </c>
      <c r="AA434" s="12">
        <f t="shared" ref="AA434" si="599">IF(AD$84="","",AD$84)</f>
        <v>2044</v>
      </c>
      <c r="AB434" s="12">
        <f t="shared" ref="AB434" si="600">IF(AE$84="","",AE$84)</f>
        <v>2045</v>
      </c>
      <c r="AC434" s="12">
        <f t="shared" ref="AC434" si="601">IF(AF$84="","",AF$84)</f>
        <v>2046</v>
      </c>
      <c r="AD434" s="12">
        <f t="shared" ref="AD434" si="602">IF(AG$84="","",AG$84)</f>
        <v>2047</v>
      </c>
      <c r="AE434" s="12">
        <f t="shared" ref="AE434" si="603">IF(AH$84="","",AH$84)</f>
        <v>2048</v>
      </c>
      <c r="AF434" s="12">
        <f t="shared" ref="AF434" si="604">IF(AI$84="","",AI$84)</f>
        <v>2049</v>
      </c>
      <c r="AG434" s="12">
        <f t="shared" ref="AG434" si="605">IF(AJ$84="","",AJ$84)</f>
        <v>2050</v>
      </c>
    </row>
    <row r="435" spans="1:40" s="62" customFormat="1">
      <c r="A435" s="71">
        <v>1</v>
      </c>
      <c r="B435" s="10" t="s">
        <v>281</v>
      </c>
      <c r="C435" s="73" t="s">
        <v>1</v>
      </c>
      <c r="D435" s="254">
        <f>IF(G$83="","",IF(D$433="Faza oper.",D$372,0))</f>
        <v>0</v>
      </c>
      <c r="E435" s="254">
        <f t="shared" ref="E435:AG435" si="606">IF(H$83="","",IF(E$433="Faza oper.",E$372,0))</f>
        <v>0</v>
      </c>
      <c r="F435" s="254">
        <f t="shared" si="606"/>
        <v>0</v>
      </c>
      <c r="G435" s="254">
        <f t="shared" si="606"/>
        <v>0</v>
      </c>
      <c r="H435" s="254">
        <f t="shared" si="606"/>
        <v>0</v>
      </c>
      <c r="I435" s="254">
        <f t="shared" si="606"/>
        <v>0</v>
      </c>
      <c r="J435" s="254">
        <f t="shared" si="606"/>
        <v>0</v>
      </c>
      <c r="K435" s="254">
        <f t="shared" si="606"/>
        <v>0</v>
      </c>
      <c r="L435" s="254">
        <f t="shared" si="606"/>
        <v>0</v>
      </c>
      <c r="M435" s="254">
        <f t="shared" si="606"/>
        <v>0</v>
      </c>
      <c r="N435" s="254">
        <f t="shared" si="606"/>
        <v>0</v>
      </c>
      <c r="O435" s="254">
        <f t="shared" si="606"/>
        <v>0</v>
      </c>
      <c r="P435" s="254">
        <f t="shared" si="606"/>
        <v>0</v>
      </c>
      <c r="Q435" s="254">
        <f t="shared" si="606"/>
        <v>0</v>
      </c>
      <c r="R435" s="254">
        <f t="shared" si="606"/>
        <v>0</v>
      </c>
      <c r="S435" s="254">
        <f t="shared" si="606"/>
        <v>0</v>
      </c>
      <c r="T435" s="254">
        <f t="shared" si="606"/>
        <v>0</v>
      </c>
      <c r="U435" s="254">
        <f t="shared" si="606"/>
        <v>0</v>
      </c>
      <c r="V435" s="254">
        <f t="shared" si="606"/>
        <v>0</v>
      </c>
      <c r="W435" s="254">
        <f t="shared" si="606"/>
        <v>0</v>
      </c>
      <c r="X435" s="254">
        <f t="shared" si="606"/>
        <v>0</v>
      </c>
      <c r="Y435" s="254">
        <f t="shared" si="606"/>
        <v>0</v>
      </c>
      <c r="Z435" s="254">
        <f t="shared" si="606"/>
        <v>0</v>
      </c>
      <c r="AA435" s="254">
        <f t="shared" si="606"/>
        <v>0</v>
      </c>
      <c r="AB435" s="254">
        <f t="shared" si="606"/>
        <v>0</v>
      </c>
      <c r="AC435" s="254">
        <f t="shared" si="606"/>
        <v>0</v>
      </c>
      <c r="AD435" s="254">
        <f t="shared" si="606"/>
        <v>0</v>
      </c>
      <c r="AE435" s="254">
        <f t="shared" si="606"/>
        <v>0</v>
      </c>
      <c r="AF435" s="254">
        <f t="shared" si="606"/>
        <v>0</v>
      </c>
      <c r="AG435" s="254">
        <f t="shared" si="606"/>
        <v>0</v>
      </c>
    </row>
    <row r="436" spans="1:40">
      <c r="A436" s="75">
        <v>2</v>
      </c>
      <c r="B436" s="24" t="s">
        <v>286</v>
      </c>
      <c r="C436" s="77" t="s">
        <v>1</v>
      </c>
      <c r="D436" s="258">
        <f t="shared" ref="D436:AG436" si="607">IF(G$83="","",IF(AND(D434&lt;&gt;"",E$434="")=TRUE,IF(D$435-D$437-D$439&gt;0,(D$435-D$437-D$439)/$D$41,0),0))</f>
        <v>0</v>
      </c>
      <c r="E436" s="258">
        <f t="shared" si="607"/>
        <v>0</v>
      </c>
      <c r="F436" s="258">
        <f t="shared" si="607"/>
        <v>0</v>
      </c>
      <c r="G436" s="258">
        <f t="shared" si="607"/>
        <v>0</v>
      </c>
      <c r="H436" s="258">
        <f t="shared" si="607"/>
        <v>0</v>
      </c>
      <c r="I436" s="258">
        <f t="shared" si="607"/>
        <v>0</v>
      </c>
      <c r="J436" s="258">
        <f t="shared" si="607"/>
        <v>0</v>
      </c>
      <c r="K436" s="258">
        <f t="shared" si="607"/>
        <v>0</v>
      </c>
      <c r="L436" s="258">
        <f t="shared" si="607"/>
        <v>0</v>
      </c>
      <c r="M436" s="258">
        <f t="shared" si="607"/>
        <v>0</v>
      </c>
      <c r="N436" s="258">
        <f t="shared" si="607"/>
        <v>0</v>
      </c>
      <c r="O436" s="258">
        <f t="shared" si="607"/>
        <v>0</v>
      </c>
      <c r="P436" s="258">
        <f t="shared" si="607"/>
        <v>0</v>
      </c>
      <c r="Q436" s="258">
        <f t="shared" si="607"/>
        <v>0</v>
      </c>
      <c r="R436" s="258">
        <f t="shared" si="607"/>
        <v>0</v>
      </c>
      <c r="S436" s="258">
        <f t="shared" si="607"/>
        <v>0</v>
      </c>
      <c r="T436" s="258">
        <f t="shared" si="607"/>
        <v>0</v>
      </c>
      <c r="U436" s="258">
        <f t="shared" si="607"/>
        <v>0</v>
      </c>
      <c r="V436" s="258">
        <f t="shared" si="607"/>
        <v>0</v>
      </c>
      <c r="W436" s="258">
        <f t="shared" si="607"/>
        <v>0</v>
      </c>
      <c r="X436" s="258">
        <f t="shared" si="607"/>
        <v>0</v>
      </c>
      <c r="Y436" s="258">
        <f t="shared" si="607"/>
        <v>0</v>
      </c>
      <c r="Z436" s="258">
        <f t="shared" si="607"/>
        <v>0</v>
      </c>
      <c r="AA436" s="258">
        <f t="shared" si="607"/>
        <v>0</v>
      </c>
      <c r="AB436" s="258">
        <f t="shared" si="607"/>
        <v>0</v>
      </c>
      <c r="AC436" s="258">
        <f t="shared" si="607"/>
        <v>0</v>
      </c>
      <c r="AD436" s="258">
        <f t="shared" si="607"/>
        <v>0</v>
      </c>
      <c r="AE436" s="258">
        <f t="shared" si="607"/>
        <v>0</v>
      </c>
      <c r="AF436" s="258">
        <f t="shared" si="607"/>
        <v>0</v>
      </c>
      <c r="AG436" s="258">
        <f t="shared" si="607"/>
        <v>0</v>
      </c>
    </row>
    <row r="437" spans="1:40">
      <c r="A437" s="75">
        <v>3</v>
      </c>
      <c r="B437" s="24" t="s">
        <v>285</v>
      </c>
      <c r="C437" s="77" t="s">
        <v>1</v>
      </c>
      <c r="D437" s="258">
        <f t="shared" ref="D437:AG437" si="608">IF(G$83="","",IF(D$433="Faza oper.",SUM(D$244),0))</f>
        <v>0</v>
      </c>
      <c r="E437" s="258">
        <f t="shared" si="608"/>
        <v>0</v>
      </c>
      <c r="F437" s="258">
        <f t="shared" si="608"/>
        <v>0</v>
      </c>
      <c r="G437" s="258">
        <f t="shared" si="608"/>
        <v>0</v>
      </c>
      <c r="H437" s="258">
        <f t="shared" si="608"/>
        <v>0</v>
      </c>
      <c r="I437" s="258">
        <f t="shared" si="608"/>
        <v>0</v>
      </c>
      <c r="J437" s="258">
        <f t="shared" si="608"/>
        <v>0</v>
      </c>
      <c r="K437" s="258">
        <f t="shared" si="608"/>
        <v>0</v>
      </c>
      <c r="L437" s="258">
        <f t="shared" si="608"/>
        <v>0</v>
      </c>
      <c r="M437" s="258">
        <f t="shared" si="608"/>
        <v>0</v>
      </c>
      <c r="N437" s="258">
        <f t="shared" si="608"/>
        <v>0</v>
      </c>
      <c r="O437" s="258">
        <f t="shared" si="608"/>
        <v>0</v>
      </c>
      <c r="P437" s="258">
        <f t="shared" si="608"/>
        <v>0</v>
      </c>
      <c r="Q437" s="258">
        <f t="shared" si="608"/>
        <v>0</v>
      </c>
      <c r="R437" s="258">
        <f t="shared" si="608"/>
        <v>0</v>
      </c>
      <c r="S437" s="258">
        <f t="shared" si="608"/>
        <v>0</v>
      </c>
      <c r="T437" s="258">
        <f t="shared" si="608"/>
        <v>0</v>
      </c>
      <c r="U437" s="258">
        <f t="shared" si="608"/>
        <v>0</v>
      </c>
      <c r="V437" s="258">
        <f t="shared" si="608"/>
        <v>0</v>
      </c>
      <c r="W437" s="258">
        <f t="shared" si="608"/>
        <v>0</v>
      </c>
      <c r="X437" s="258">
        <f t="shared" si="608"/>
        <v>0</v>
      </c>
      <c r="Y437" s="258">
        <f t="shared" si="608"/>
        <v>0</v>
      </c>
      <c r="Z437" s="258">
        <f t="shared" si="608"/>
        <v>0</v>
      </c>
      <c r="AA437" s="258">
        <f t="shared" si="608"/>
        <v>0</v>
      </c>
      <c r="AB437" s="258">
        <f t="shared" si="608"/>
        <v>0</v>
      </c>
      <c r="AC437" s="258">
        <f t="shared" si="608"/>
        <v>0</v>
      </c>
      <c r="AD437" s="258">
        <f t="shared" si="608"/>
        <v>0</v>
      </c>
      <c r="AE437" s="258">
        <f t="shared" si="608"/>
        <v>0</v>
      </c>
      <c r="AF437" s="258">
        <f t="shared" si="608"/>
        <v>0</v>
      </c>
      <c r="AG437" s="258">
        <f t="shared" si="608"/>
        <v>0</v>
      </c>
    </row>
    <row r="438" spans="1:40">
      <c r="A438" s="75">
        <v>4</v>
      </c>
      <c r="B438" s="24" t="s">
        <v>282</v>
      </c>
      <c r="C438" s="77" t="s">
        <v>1</v>
      </c>
      <c r="D438" s="258">
        <f>IF(G$83="","",IF(D$433="Faza inwest.",D$395,0))</f>
        <v>0</v>
      </c>
      <c r="E438" s="258">
        <f t="shared" ref="E438:AG438" si="609">IF(H$83="","",IF(E$433="Faza inwest.",E$395-D$395,0))</f>
        <v>0</v>
      </c>
      <c r="F438" s="258">
        <f t="shared" si="609"/>
        <v>0</v>
      </c>
      <c r="G438" s="258">
        <f t="shared" si="609"/>
        <v>0</v>
      </c>
      <c r="H438" s="258">
        <f t="shared" si="609"/>
        <v>0</v>
      </c>
      <c r="I438" s="258">
        <f t="shared" si="609"/>
        <v>0</v>
      </c>
      <c r="J438" s="258">
        <f t="shared" si="609"/>
        <v>0</v>
      </c>
      <c r="K438" s="258">
        <f t="shared" si="609"/>
        <v>0</v>
      </c>
      <c r="L438" s="258">
        <f t="shared" si="609"/>
        <v>0</v>
      </c>
      <c r="M438" s="258">
        <f t="shared" si="609"/>
        <v>0</v>
      </c>
      <c r="N438" s="258">
        <f t="shared" si="609"/>
        <v>0</v>
      </c>
      <c r="O438" s="258">
        <f t="shared" si="609"/>
        <v>0</v>
      </c>
      <c r="P438" s="258">
        <f t="shared" si="609"/>
        <v>0</v>
      </c>
      <c r="Q438" s="258">
        <f t="shared" si="609"/>
        <v>0</v>
      </c>
      <c r="R438" s="258">
        <f t="shared" si="609"/>
        <v>0</v>
      </c>
      <c r="S438" s="258">
        <f t="shared" si="609"/>
        <v>0</v>
      </c>
      <c r="T438" s="258">
        <f t="shared" si="609"/>
        <v>0</v>
      </c>
      <c r="U438" s="258">
        <f t="shared" si="609"/>
        <v>0</v>
      </c>
      <c r="V438" s="258">
        <f t="shared" si="609"/>
        <v>0</v>
      </c>
      <c r="W438" s="258">
        <f t="shared" si="609"/>
        <v>0</v>
      </c>
      <c r="X438" s="258">
        <f t="shared" si="609"/>
        <v>0</v>
      </c>
      <c r="Y438" s="258">
        <f t="shared" si="609"/>
        <v>0</v>
      </c>
      <c r="Z438" s="258">
        <f t="shared" si="609"/>
        <v>0</v>
      </c>
      <c r="AA438" s="258">
        <f t="shared" si="609"/>
        <v>0</v>
      </c>
      <c r="AB438" s="258">
        <f t="shared" si="609"/>
        <v>0</v>
      </c>
      <c r="AC438" s="258">
        <f t="shared" si="609"/>
        <v>0</v>
      </c>
      <c r="AD438" s="258">
        <f t="shared" si="609"/>
        <v>0</v>
      </c>
      <c r="AE438" s="258">
        <f t="shared" si="609"/>
        <v>0</v>
      </c>
      <c r="AF438" s="258">
        <f t="shared" si="609"/>
        <v>0</v>
      </c>
      <c r="AG438" s="258">
        <f t="shared" si="609"/>
        <v>0</v>
      </c>
    </row>
    <row r="439" spans="1:40">
      <c r="A439" s="75">
        <v>5</v>
      </c>
      <c r="B439" s="24" t="s">
        <v>287</v>
      </c>
      <c r="C439" s="77" t="s">
        <v>1</v>
      </c>
      <c r="D439" s="258">
        <f t="shared" ref="D439:AG439" si="610">IF(G$83="","",IF(D$433="Faza oper.",D$189,0))</f>
        <v>0</v>
      </c>
      <c r="E439" s="258">
        <f t="shared" si="610"/>
        <v>0</v>
      </c>
      <c r="F439" s="258">
        <f t="shared" si="610"/>
        <v>0</v>
      </c>
      <c r="G439" s="258">
        <f t="shared" si="610"/>
        <v>0</v>
      </c>
      <c r="H439" s="258">
        <f t="shared" si="610"/>
        <v>0</v>
      </c>
      <c r="I439" s="258">
        <f t="shared" si="610"/>
        <v>0</v>
      </c>
      <c r="J439" s="258">
        <f t="shared" si="610"/>
        <v>0</v>
      </c>
      <c r="K439" s="258">
        <f t="shared" si="610"/>
        <v>0</v>
      </c>
      <c r="L439" s="258">
        <f t="shared" si="610"/>
        <v>0</v>
      </c>
      <c r="M439" s="258">
        <f t="shared" si="610"/>
        <v>0</v>
      </c>
      <c r="N439" s="258">
        <f t="shared" si="610"/>
        <v>0</v>
      </c>
      <c r="O439" s="258">
        <f t="shared" si="610"/>
        <v>0</v>
      </c>
      <c r="P439" s="258">
        <f t="shared" si="610"/>
        <v>0</v>
      </c>
      <c r="Q439" s="258">
        <f t="shared" si="610"/>
        <v>0</v>
      </c>
      <c r="R439" s="258">
        <f t="shared" si="610"/>
        <v>0</v>
      </c>
      <c r="S439" s="258">
        <f t="shared" si="610"/>
        <v>0</v>
      </c>
      <c r="T439" s="258">
        <f t="shared" si="610"/>
        <v>0</v>
      </c>
      <c r="U439" s="258">
        <f t="shared" si="610"/>
        <v>0</v>
      </c>
      <c r="V439" s="258">
        <f t="shared" si="610"/>
        <v>0</v>
      </c>
      <c r="W439" s="258">
        <f t="shared" si="610"/>
        <v>0</v>
      </c>
      <c r="X439" s="258">
        <f t="shared" si="610"/>
        <v>0</v>
      </c>
      <c r="Y439" s="258">
        <f t="shared" si="610"/>
        <v>0</v>
      </c>
      <c r="Z439" s="258">
        <f t="shared" si="610"/>
        <v>0</v>
      </c>
      <c r="AA439" s="258">
        <f t="shared" si="610"/>
        <v>0</v>
      </c>
      <c r="AB439" s="258">
        <f t="shared" si="610"/>
        <v>0</v>
      </c>
      <c r="AC439" s="258">
        <f t="shared" si="610"/>
        <v>0</v>
      </c>
      <c r="AD439" s="258">
        <f t="shared" si="610"/>
        <v>0</v>
      </c>
      <c r="AE439" s="258">
        <f t="shared" si="610"/>
        <v>0</v>
      </c>
      <c r="AF439" s="258">
        <f t="shared" si="610"/>
        <v>0</v>
      </c>
      <c r="AG439" s="258">
        <f t="shared" si="610"/>
        <v>0</v>
      </c>
    </row>
    <row r="440" spans="1:40">
      <c r="A440" s="75">
        <v>6</v>
      </c>
      <c r="B440" s="24" t="s">
        <v>283</v>
      </c>
      <c r="C440" s="77" t="s">
        <v>1</v>
      </c>
      <c r="D440" s="258">
        <f>IF(G$83="","",IF(D$185="",0,D$185))</f>
        <v>0</v>
      </c>
      <c r="E440" s="258">
        <f t="shared" ref="E440:AG440" si="611">IF(H$83="","",IF(E$185="",0,E$185))</f>
        <v>0</v>
      </c>
      <c r="F440" s="258">
        <f t="shared" si="611"/>
        <v>0</v>
      </c>
      <c r="G440" s="258">
        <f t="shared" si="611"/>
        <v>0</v>
      </c>
      <c r="H440" s="258">
        <f t="shared" si="611"/>
        <v>0</v>
      </c>
      <c r="I440" s="258">
        <f t="shared" si="611"/>
        <v>0</v>
      </c>
      <c r="J440" s="258">
        <f t="shared" si="611"/>
        <v>0</v>
      </c>
      <c r="K440" s="258">
        <f t="shared" si="611"/>
        <v>0</v>
      </c>
      <c r="L440" s="258">
        <f t="shared" si="611"/>
        <v>0</v>
      </c>
      <c r="M440" s="258">
        <f t="shared" si="611"/>
        <v>0</v>
      </c>
      <c r="N440" s="258">
        <f t="shared" si="611"/>
        <v>0</v>
      </c>
      <c r="O440" s="258">
        <f t="shared" si="611"/>
        <v>0</v>
      </c>
      <c r="P440" s="258">
        <f t="shared" si="611"/>
        <v>0</v>
      </c>
      <c r="Q440" s="258">
        <f t="shared" si="611"/>
        <v>0</v>
      </c>
      <c r="R440" s="258">
        <f t="shared" si="611"/>
        <v>0</v>
      </c>
      <c r="S440" s="258">
        <f t="shared" si="611"/>
        <v>0</v>
      </c>
      <c r="T440" s="258">
        <f t="shared" si="611"/>
        <v>0</v>
      </c>
      <c r="U440" s="258">
        <f t="shared" si="611"/>
        <v>0</v>
      </c>
      <c r="V440" s="258">
        <f t="shared" si="611"/>
        <v>0</v>
      </c>
      <c r="W440" s="258">
        <f t="shared" si="611"/>
        <v>0</v>
      </c>
      <c r="X440" s="258">
        <f t="shared" si="611"/>
        <v>0</v>
      </c>
      <c r="Y440" s="258">
        <f t="shared" si="611"/>
        <v>0</v>
      </c>
      <c r="Z440" s="258">
        <f t="shared" si="611"/>
        <v>0</v>
      </c>
      <c r="AA440" s="258">
        <f t="shared" si="611"/>
        <v>0</v>
      </c>
      <c r="AB440" s="258">
        <f t="shared" si="611"/>
        <v>0</v>
      </c>
      <c r="AC440" s="258">
        <f t="shared" si="611"/>
        <v>0</v>
      </c>
      <c r="AD440" s="258">
        <f t="shared" si="611"/>
        <v>0</v>
      </c>
      <c r="AE440" s="258">
        <f t="shared" si="611"/>
        <v>0</v>
      </c>
      <c r="AF440" s="258">
        <f t="shared" si="611"/>
        <v>0</v>
      </c>
      <c r="AG440" s="258">
        <f t="shared" si="611"/>
        <v>0</v>
      </c>
    </row>
    <row r="441" spans="1:40">
      <c r="A441" s="75">
        <v>7</v>
      </c>
      <c r="B441" s="24" t="s">
        <v>284</v>
      </c>
      <c r="C441" s="77" t="s">
        <v>1</v>
      </c>
      <c r="D441" s="258" t="str">
        <f>IF(G$83="","",D$199)</f>
        <v/>
      </c>
      <c r="E441" s="258" t="str">
        <f t="shared" ref="E441:AG441" si="612">IF(H$83="","",E$199)</f>
        <v/>
      </c>
      <c r="F441" s="258" t="str">
        <f t="shared" si="612"/>
        <v/>
      </c>
      <c r="G441" s="258" t="str">
        <f t="shared" si="612"/>
        <v/>
      </c>
      <c r="H441" s="258" t="str">
        <f t="shared" si="612"/>
        <v/>
      </c>
      <c r="I441" s="258" t="str">
        <f t="shared" si="612"/>
        <v/>
      </c>
      <c r="J441" s="258" t="str">
        <f t="shared" si="612"/>
        <v/>
      </c>
      <c r="K441" s="258" t="str">
        <f t="shared" si="612"/>
        <v/>
      </c>
      <c r="L441" s="258" t="str">
        <f t="shared" si="612"/>
        <v/>
      </c>
      <c r="M441" s="258" t="str">
        <f t="shared" si="612"/>
        <v/>
      </c>
      <c r="N441" s="258" t="str">
        <f t="shared" si="612"/>
        <v/>
      </c>
      <c r="O441" s="258" t="str">
        <f t="shared" si="612"/>
        <v/>
      </c>
      <c r="P441" s="258" t="str">
        <f t="shared" si="612"/>
        <v/>
      </c>
      <c r="Q441" s="258" t="str">
        <f t="shared" si="612"/>
        <v/>
      </c>
      <c r="R441" s="258" t="str">
        <f t="shared" si="612"/>
        <v/>
      </c>
      <c r="S441" s="258" t="str">
        <f t="shared" si="612"/>
        <v/>
      </c>
      <c r="T441" s="258" t="str">
        <f t="shared" si="612"/>
        <v/>
      </c>
      <c r="U441" s="258" t="str">
        <f t="shared" si="612"/>
        <v/>
      </c>
      <c r="V441" s="258" t="str">
        <f t="shared" si="612"/>
        <v/>
      </c>
      <c r="W441" s="258" t="str">
        <f t="shared" si="612"/>
        <v/>
      </c>
      <c r="X441" s="258" t="str">
        <f t="shared" si="612"/>
        <v/>
      </c>
      <c r="Y441" s="258" t="str">
        <f t="shared" si="612"/>
        <v/>
      </c>
      <c r="Z441" s="258" t="str">
        <f t="shared" si="612"/>
        <v/>
      </c>
      <c r="AA441" s="258" t="str">
        <f t="shared" si="612"/>
        <v/>
      </c>
      <c r="AB441" s="258" t="str">
        <f t="shared" si="612"/>
        <v/>
      </c>
      <c r="AC441" s="258" t="str">
        <f t="shared" si="612"/>
        <v/>
      </c>
      <c r="AD441" s="258" t="str">
        <f t="shared" si="612"/>
        <v/>
      </c>
      <c r="AE441" s="258" t="str">
        <f t="shared" si="612"/>
        <v/>
      </c>
      <c r="AF441" s="258" t="str">
        <f t="shared" si="612"/>
        <v/>
      </c>
      <c r="AG441" s="258" t="str">
        <f t="shared" si="612"/>
        <v/>
      </c>
    </row>
    <row r="442" spans="1:40">
      <c r="A442" s="75">
        <v>8</v>
      </c>
      <c r="B442" s="24" t="s">
        <v>288</v>
      </c>
      <c r="C442" s="77" t="s">
        <v>1</v>
      </c>
      <c r="D442" s="258" t="str">
        <f>IF(G$83="","",D$198)</f>
        <v/>
      </c>
      <c r="E442" s="258" t="str">
        <f t="shared" ref="E442:AG442" si="613">IF(H$83="","",E$198)</f>
        <v/>
      </c>
      <c r="F442" s="258" t="str">
        <f t="shared" si="613"/>
        <v/>
      </c>
      <c r="G442" s="258" t="str">
        <f t="shared" si="613"/>
        <v/>
      </c>
      <c r="H442" s="258" t="str">
        <f t="shared" si="613"/>
        <v/>
      </c>
      <c r="I442" s="258" t="str">
        <f t="shared" si="613"/>
        <v/>
      </c>
      <c r="J442" s="258" t="str">
        <f t="shared" si="613"/>
        <v/>
      </c>
      <c r="K442" s="258" t="str">
        <f t="shared" si="613"/>
        <v/>
      </c>
      <c r="L442" s="258" t="str">
        <f t="shared" si="613"/>
        <v/>
      </c>
      <c r="M442" s="258" t="str">
        <f t="shared" si="613"/>
        <v/>
      </c>
      <c r="N442" s="258" t="str">
        <f t="shared" si="613"/>
        <v/>
      </c>
      <c r="O442" s="258" t="str">
        <f t="shared" si="613"/>
        <v/>
      </c>
      <c r="P442" s="258" t="str">
        <f t="shared" si="613"/>
        <v/>
      </c>
      <c r="Q442" s="258" t="str">
        <f t="shared" si="613"/>
        <v/>
      </c>
      <c r="R442" s="258" t="str">
        <f t="shared" si="613"/>
        <v/>
      </c>
      <c r="S442" s="258" t="str">
        <f t="shared" si="613"/>
        <v/>
      </c>
      <c r="T442" s="258" t="str">
        <f t="shared" si="613"/>
        <v/>
      </c>
      <c r="U442" s="258" t="str">
        <f t="shared" si="613"/>
        <v/>
      </c>
      <c r="V442" s="258" t="str">
        <f t="shared" si="613"/>
        <v/>
      </c>
      <c r="W442" s="258" t="str">
        <f t="shared" si="613"/>
        <v/>
      </c>
      <c r="X442" s="258" t="str">
        <f t="shared" si="613"/>
        <v/>
      </c>
      <c r="Y442" s="258" t="str">
        <f t="shared" si="613"/>
        <v/>
      </c>
      <c r="Z442" s="258" t="str">
        <f t="shared" si="613"/>
        <v/>
      </c>
      <c r="AA442" s="258" t="str">
        <f t="shared" si="613"/>
        <v/>
      </c>
      <c r="AB442" s="258" t="str">
        <f t="shared" si="613"/>
        <v/>
      </c>
      <c r="AC442" s="258" t="str">
        <f t="shared" si="613"/>
        <v/>
      </c>
      <c r="AD442" s="258" t="str">
        <f t="shared" si="613"/>
        <v/>
      </c>
      <c r="AE442" s="258" t="str">
        <f t="shared" si="613"/>
        <v/>
      </c>
      <c r="AF442" s="258" t="str">
        <f t="shared" si="613"/>
        <v/>
      </c>
      <c r="AG442" s="258" t="str">
        <f t="shared" si="613"/>
        <v/>
      </c>
    </row>
    <row r="443" spans="1:40">
      <c r="A443" s="110">
        <v>9</v>
      </c>
      <c r="B443" s="26" t="s">
        <v>289</v>
      </c>
      <c r="C443" s="111" t="s">
        <v>1</v>
      </c>
      <c r="D443" s="255">
        <f t="shared" ref="D443:AG443" si="614">IF(G$83="","",IF(D$185="",0,(1-$D$430)*D$185))</f>
        <v>0</v>
      </c>
      <c r="E443" s="255">
        <f t="shared" si="614"/>
        <v>0</v>
      </c>
      <c r="F443" s="255">
        <f t="shared" si="614"/>
        <v>0</v>
      </c>
      <c r="G443" s="255">
        <f t="shared" si="614"/>
        <v>0</v>
      </c>
      <c r="H443" s="255">
        <f t="shared" si="614"/>
        <v>0</v>
      </c>
      <c r="I443" s="255">
        <f t="shared" si="614"/>
        <v>0</v>
      </c>
      <c r="J443" s="255">
        <f t="shared" si="614"/>
        <v>0</v>
      </c>
      <c r="K443" s="255">
        <f t="shared" si="614"/>
        <v>0</v>
      </c>
      <c r="L443" s="255">
        <f t="shared" si="614"/>
        <v>0</v>
      </c>
      <c r="M443" s="255">
        <f t="shared" si="614"/>
        <v>0</v>
      </c>
      <c r="N443" s="255">
        <f t="shared" si="614"/>
        <v>0</v>
      </c>
      <c r="O443" s="255">
        <f t="shared" si="614"/>
        <v>0</v>
      </c>
      <c r="P443" s="255">
        <f t="shared" si="614"/>
        <v>0</v>
      </c>
      <c r="Q443" s="255">
        <f t="shared" si="614"/>
        <v>0</v>
      </c>
      <c r="R443" s="255">
        <f t="shared" si="614"/>
        <v>0</v>
      </c>
      <c r="S443" s="255">
        <f t="shared" si="614"/>
        <v>0</v>
      </c>
      <c r="T443" s="255">
        <f t="shared" si="614"/>
        <v>0</v>
      </c>
      <c r="U443" s="255">
        <f t="shared" si="614"/>
        <v>0</v>
      </c>
      <c r="V443" s="255">
        <f t="shared" si="614"/>
        <v>0</v>
      </c>
      <c r="W443" s="255">
        <f t="shared" si="614"/>
        <v>0</v>
      </c>
      <c r="X443" s="255">
        <f t="shared" si="614"/>
        <v>0</v>
      </c>
      <c r="Y443" s="255">
        <f t="shared" si="614"/>
        <v>0</v>
      </c>
      <c r="Z443" s="255">
        <f t="shared" si="614"/>
        <v>0</v>
      </c>
      <c r="AA443" s="255">
        <f t="shared" si="614"/>
        <v>0</v>
      </c>
      <c r="AB443" s="255">
        <f t="shared" si="614"/>
        <v>0</v>
      </c>
      <c r="AC443" s="255">
        <f t="shared" si="614"/>
        <v>0</v>
      </c>
      <c r="AD443" s="255">
        <f t="shared" si="614"/>
        <v>0</v>
      </c>
      <c r="AE443" s="255">
        <f t="shared" si="614"/>
        <v>0</v>
      </c>
      <c r="AF443" s="255">
        <f t="shared" si="614"/>
        <v>0</v>
      </c>
      <c r="AG443" s="255">
        <f t="shared" si="614"/>
        <v>0</v>
      </c>
    </row>
    <row r="444" spans="1:40" s="275" customFormat="1" ht="22.5">
      <c r="A444" s="269">
        <v>10</v>
      </c>
      <c r="B444" s="270" t="s">
        <v>290</v>
      </c>
      <c r="C444" s="271" t="s">
        <v>1</v>
      </c>
      <c r="D444" s="272">
        <f>IF(G$83="","",SUM(D$435:D$436)-SUM(D$437:D$440))</f>
        <v>0</v>
      </c>
      <c r="E444" s="272">
        <f t="shared" ref="E444:AG444" si="615">IF(H$83="","",SUM(E435:E436)-SUM(E437:E440))</f>
        <v>0</v>
      </c>
      <c r="F444" s="272">
        <f t="shared" si="615"/>
        <v>0</v>
      </c>
      <c r="G444" s="272">
        <f t="shared" si="615"/>
        <v>0</v>
      </c>
      <c r="H444" s="272">
        <f t="shared" si="615"/>
        <v>0</v>
      </c>
      <c r="I444" s="272">
        <f t="shared" si="615"/>
        <v>0</v>
      </c>
      <c r="J444" s="272">
        <f t="shared" si="615"/>
        <v>0</v>
      </c>
      <c r="K444" s="272">
        <f t="shared" si="615"/>
        <v>0</v>
      </c>
      <c r="L444" s="272">
        <f t="shared" si="615"/>
        <v>0</v>
      </c>
      <c r="M444" s="272">
        <f t="shared" si="615"/>
        <v>0</v>
      </c>
      <c r="N444" s="272">
        <f t="shared" si="615"/>
        <v>0</v>
      </c>
      <c r="O444" s="272">
        <f t="shared" si="615"/>
        <v>0</v>
      </c>
      <c r="P444" s="272">
        <f t="shared" si="615"/>
        <v>0</v>
      </c>
      <c r="Q444" s="272">
        <f t="shared" si="615"/>
        <v>0</v>
      </c>
      <c r="R444" s="272">
        <f t="shared" si="615"/>
        <v>0</v>
      </c>
      <c r="S444" s="272">
        <f t="shared" si="615"/>
        <v>0</v>
      </c>
      <c r="T444" s="272">
        <f t="shared" si="615"/>
        <v>0</v>
      </c>
      <c r="U444" s="272">
        <f t="shared" si="615"/>
        <v>0</v>
      </c>
      <c r="V444" s="272">
        <f t="shared" si="615"/>
        <v>0</v>
      </c>
      <c r="W444" s="272">
        <f t="shared" si="615"/>
        <v>0</v>
      </c>
      <c r="X444" s="272">
        <f t="shared" si="615"/>
        <v>0</v>
      </c>
      <c r="Y444" s="272">
        <f t="shared" si="615"/>
        <v>0</v>
      </c>
      <c r="Z444" s="272">
        <f t="shared" si="615"/>
        <v>0</v>
      </c>
      <c r="AA444" s="272">
        <f t="shared" si="615"/>
        <v>0</v>
      </c>
      <c r="AB444" s="272">
        <f t="shared" si="615"/>
        <v>0</v>
      </c>
      <c r="AC444" s="272">
        <f t="shared" si="615"/>
        <v>0</v>
      </c>
      <c r="AD444" s="272">
        <f t="shared" si="615"/>
        <v>0</v>
      </c>
      <c r="AE444" s="272">
        <f t="shared" si="615"/>
        <v>0</v>
      </c>
      <c r="AF444" s="272">
        <f t="shared" si="615"/>
        <v>0</v>
      </c>
      <c r="AG444" s="272">
        <f t="shared" si="615"/>
        <v>0</v>
      </c>
      <c r="AH444" s="273"/>
      <c r="AI444" s="273"/>
      <c r="AJ444" s="274"/>
      <c r="AN444" s="276"/>
    </row>
    <row r="445" spans="1:40" s="275" customFormat="1" ht="22.5">
      <c r="A445" s="140">
        <v>11</v>
      </c>
      <c r="B445" s="277" t="s">
        <v>293</v>
      </c>
      <c r="C445" s="278" t="s">
        <v>1</v>
      </c>
      <c r="D445" s="279">
        <f>IF(G$83="","",SUM(D$435:D$436)-SUM(D$437:D$439)-SUM(D$441:D$443))</f>
        <v>0</v>
      </c>
      <c r="E445" s="279">
        <f t="shared" ref="E445:AG445" si="616">IF(H$83="","",SUM(E$435:E$436)-SUM(E$437:E$439)-SUM(E$441:E$443))</f>
        <v>0</v>
      </c>
      <c r="F445" s="279">
        <f t="shared" si="616"/>
        <v>0</v>
      </c>
      <c r="G445" s="279">
        <f t="shared" si="616"/>
        <v>0</v>
      </c>
      <c r="H445" s="279">
        <f t="shared" si="616"/>
        <v>0</v>
      </c>
      <c r="I445" s="279">
        <f t="shared" si="616"/>
        <v>0</v>
      </c>
      <c r="J445" s="279">
        <f t="shared" si="616"/>
        <v>0</v>
      </c>
      <c r="K445" s="279">
        <f t="shared" si="616"/>
        <v>0</v>
      </c>
      <c r="L445" s="279">
        <f t="shared" si="616"/>
        <v>0</v>
      </c>
      <c r="M445" s="279">
        <f t="shared" si="616"/>
        <v>0</v>
      </c>
      <c r="N445" s="279">
        <f t="shared" si="616"/>
        <v>0</v>
      </c>
      <c r="O445" s="279">
        <f t="shared" si="616"/>
        <v>0</v>
      </c>
      <c r="P445" s="279">
        <f t="shared" si="616"/>
        <v>0</v>
      </c>
      <c r="Q445" s="279">
        <f t="shared" si="616"/>
        <v>0</v>
      </c>
      <c r="R445" s="279">
        <f t="shared" si="616"/>
        <v>0</v>
      </c>
      <c r="S445" s="279">
        <f t="shared" si="616"/>
        <v>0</v>
      </c>
      <c r="T445" s="279">
        <f t="shared" si="616"/>
        <v>0</v>
      </c>
      <c r="U445" s="279">
        <f t="shared" si="616"/>
        <v>0</v>
      </c>
      <c r="V445" s="279">
        <f t="shared" si="616"/>
        <v>0</v>
      </c>
      <c r="W445" s="279">
        <f t="shared" si="616"/>
        <v>0</v>
      </c>
      <c r="X445" s="279">
        <f t="shared" si="616"/>
        <v>0</v>
      </c>
      <c r="Y445" s="279">
        <f t="shared" si="616"/>
        <v>0</v>
      </c>
      <c r="Z445" s="279">
        <f t="shared" si="616"/>
        <v>0</v>
      </c>
      <c r="AA445" s="279">
        <f t="shared" si="616"/>
        <v>0</v>
      </c>
      <c r="AB445" s="279">
        <f t="shared" si="616"/>
        <v>0</v>
      </c>
      <c r="AC445" s="279">
        <f t="shared" si="616"/>
        <v>0</v>
      </c>
      <c r="AD445" s="279">
        <f t="shared" si="616"/>
        <v>0</v>
      </c>
      <c r="AE445" s="279">
        <f t="shared" si="616"/>
        <v>0</v>
      </c>
      <c r="AF445" s="279">
        <f t="shared" si="616"/>
        <v>0</v>
      </c>
      <c r="AG445" s="279">
        <f t="shared" si="616"/>
        <v>0</v>
      </c>
      <c r="AH445" s="273"/>
      <c r="AI445" s="273"/>
      <c r="AJ445" s="274"/>
      <c r="AN445" s="276"/>
    </row>
    <row r="446" spans="1:40" s="47" customFormat="1">
      <c r="A446" s="141">
        <v>10</v>
      </c>
      <c r="B446" s="266" t="s">
        <v>291</v>
      </c>
      <c r="C446" s="267" t="s">
        <v>1</v>
      </c>
      <c r="D446" s="268">
        <f>IF(G$83="","",D444*D$76)</f>
        <v>0</v>
      </c>
      <c r="E446" s="268">
        <f t="shared" ref="D446:M447" si="617">IF(H$83="","",E444*E$76)</f>
        <v>0</v>
      </c>
      <c r="F446" s="268">
        <f t="shared" si="617"/>
        <v>0</v>
      </c>
      <c r="G446" s="268">
        <f t="shared" si="617"/>
        <v>0</v>
      </c>
      <c r="H446" s="268">
        <f t="shared" si="617"/>
        <v>0</v>
      </c>
      <c r="I446" s="268">
        <f t="shared" si="617"/>
        <v>0</v>
      </c>
      <c r="J446" s="268">
        <f t="shared" si="617"/>
        <v>0</v>
      </c>
      <c r="K446" s="268">
        <f t="shared" si="617"/>
        <v>0</v>
      </c>
      <c r="L446" s="268">
        <f t="shared" si="617"/>
        <v>0</v>
      </c>
      <c r="M446" s="268">
        <f t="shared" si="617"/>
        <v>0</v>
      </c>
      <c r="N446" s="268">
        <f t="shared" ref="N446:W447" si="618">IF(Q$83="","",N444*N$76)</f>
        <v>0</v>
      </c>
      <c r="O446" s="268">
        <f t="shared" si="618"/>
        <v>0</v>
      </c>
      <c r="P446" s="268">
        <f t="shared" si="618"/>
        <v>0</v>
      </c>
      <c r="Q446" s="268">
        <f t="shared" si="618"/>
        <v>0</v>
      </c>
      <c r="R446" s="268">
        <f t="shared" si="618"/>
        <v>0</v>
      </c>
      <c r="S446" s="268">
        <f t="shared" si="618"/>
        <v>0</v>
      </c>
      <c r="T446" s="268">
        <f t="shared" si="618"/>
        <v>0</v>
      </c>
      <c r="U446" s="268">
        <f t="shared" si="618"/>
        <v>0</v>
      </c>
      <c r="V446" s="268">
        <f t="shared" si="618"/>
        <v>0</v>
      </c>
      <c r="W446" s="268">
        <f t="shared" si="618"/>
        <v>0</v>
      </c>
      <c r="X446" s="268">
        <f t="shared" ref="X446:AG447" si="619">IF(AA$83="","",X444*X$76)</f>
        <v>0</v>
      </c>
      <c r="Y446" s="268">
        <f t="shared" si="619"/>
        <v>0</v>
      </c>
      <c r="Z446" s="268">
        <f t="shared" si="619"/>
        <v>0</v>
      </c>
      <c r="AA446" s="268">
        <f t="shared" si="619"/>
        <v>0</v>
      </c>
      <c r="AB446" s="268">
        <f t="shared" si="619"/>
        <v>0</v>
      </c>
      <c r="AC446" s="268">
        <f t="shared" si="619"/>
        <v>0</v>
      </c>
      <c r="AD446" s="268">
        <f t="shared" si="619"/>
        <v>0</v>
      </c>
      <c r="AE446" s="268">
        <f t="shared" si="619"/>
        <v>0</v>
      </c>
      <c r="AF446" s="268">
        <f t="shared" si="619"/>
        <v>0</v>
      </c>
      <c r="AG446" s="268">
        <f t="shared" si="619"/>
        <v>0</v>
      </c>
      <c r="AH446" s="263"/>
      <c r="AI446" s="263"/>
      <c r="AJ446" s="264"/>
      <c r="AN446" s="265"/>
    </row>
    <row r="447" spans="1:40" s="47" customFormat="1">
      <c r="A447" s="326">
        <v>11</v>
      </c>
      <c r="B447" s="369" t="s">
        <v>292</v>
      </c>
      <c r="C447" s="370" t="s">
        <v>1</v>
      </c>
      <c r="D447" s="371">
        <f t="shared" si="617"/>
        <v>0</v>
      </c>
      <c r="E447" s="371">
        <f t="shared" si="617"/>
        <v>0</v>
      </c>
      <c r="F447" s="371">
        <f t="shared" si="617"/>
        <v>0</v>
      </c>
      <c r="G447" s="371">
        <f t="shared" si="617"/>
        <v>0</v>
      </c>
      <c r="H447" s="371">
        <f t="shared" si="617"/>
        <v>0</v>
      </c>
      <c r="I447" s="371">
        <f t="shared" si="617"/>
        <v>0</v>
      </c>
      <c r="J447" s="371">
        <f t="shared" si="617"/>
        <v>0</v>
      </c>
      <c r="K447" s="371">
        <f t="shared" si="617"/>
        <v>0</v>
      </c>
      <c r="L447" s="371">
        <f t="shared" si="617"/>
        <v>0</v>
      </c>
      <c r="M447" s="371">
        <f t="shared" si="617"/>
        <v>0</v>
      </c>
      <c r="N447" s="371">
        <f t="shared" si="618"/>
        <v>0</v>
      </c>
      <c r="O447" s="371">
        <f t="shared" si="618"/>
        <v>0</v>
      </c>
      <c r="P447" s="371">
        <f t="shared" si="618"/>
        <v>0</v>
      </c>
      <c r="Q447" s="371">
        <f t="shared" si="618"/>
        <v>0</v>
      </c>
      <c r="R447" s="371">
        <f t="shared" si="618"/>
        <v>0</v>
      </c>
      <c r="S447" s="371">
        <f t="shared" si="618"/>
        <v>0</v>
      </c>
      <c r="T447" s="371">
        <f t="shared" si="618"/>
        <v>0</v>
      </c>
      <c r="U447" s="371">
        <f t="shared" si="618"/>
        <v>0</v>
      </c>
      <c r="V447" s="371">
        <f t="shared" si="618"/>
        <v>0</v>
      </c>
      <c r="W447" s="371">
        <f t="shared" si="618"/>
        <v>0</v>
      </c>
      <c r="X447" s="371">
        <f t="shared" si="619"/>
        <v>0</v>
      </c>
      <c r="Y447" s="371">
        <f t="shared" si="619"/>
        <v>0</v>
      </c>
      <c r="Z447" s="371">
        <f t="shared" si="619"/>
        <v>0</v>
      </c>
      <c r="AA447" s="371">
        <f t="shared" si="619"/>
        <v>0</v>
      </c>
      <c r="AB447" s="371">
        <f t="shared" si="619"/>
        <v>0</v>
      </c>
      <c r="AC447" s="371">
        <f t="shared" si="619"/>
        <v>0</v>
      </c>
      <c r="AD447" s="371">
        <f t="shared" si="619"/>
        <v>0</v>
      </c>
      <c r="AE447" s="371">
        <f t="shared" si="619"/>
        <v>0</v>
      </c>
      <c r="AF447" s="371">
        <f t="shared" si="619"/>
        <v>0</v>
      </c>
      <c r="AG447" s="371">
        <f t="shared" si="619"/>
        <v>0</v>
      </c>
      <c r="AH447" s="263"/>
      <c r="AI447" s="263"/>
      <c r="AJ447" s="264"/>
      <c r="AN447" s="265"/>
    </row>
    <row r="448" spans="1:40" s="346" customFormat="1" ht="19.5" customHeight="1">
      <c r="A448" s="345"/>
      <c r="B448" s="346" t="s">
        <v>279</v>
      </c>
    </row>
    <row r="449" spans="1:40">
      <c r="A449" s="365" t="s">
        <v>10</v>
      </c>
      <c r="B449" s="366" t="s">
        <v>264</v>
      </c>
      <c r="C449" s="308" t="s">
        <v>0</v>
      </c>
      <c r="D449" s="367" t="s">
        <v>251</v>
      </c>
    </row>
    <row r="450" spans="1:40">
      <c r="A450" s="71">
        <v>1</v>
      </c>
      <c r="B450" s="10" t="s">
        <v>297</v>
      </c>
      <c r="C450" s="73" t="s">
        <v>3</v>
      </c>
      <c r="D450" s="128">
        <f>SUM(D$446:AG$446)</f>
        <v>0</v>
      </c>
    </row>
    <row r="451" spans="1:40">
      <c r="A451" s="110">
        <v>2</v>
      </c>
      <c r="B451" s="26" t="s">
        <v>298</v>
      </c>
      <c r="C451" s="111" t="s">
        <v>4</v>
      </c>
      <c r="D451" s="280" t="str">
        <f>IF(SUM($D$444:$AG$444)=0,"Brak wyniku",IRR(D$444:AG$444,4%))</f>
        <v>Brak wyniku</v>
      </c>
      <c r="F451" s="6">
        <f>IF(T(D451)="#liczba!","Brak wyniku",1)</f>
        <v>1</v>
      </c>
    </row>
    <row r="452" spans="1:40">
      <c r="A452" s="75">
        <v>3</v>
      </c>
      <c r="B452" s="24" t="s">
        <v>299</v>
      </c>
      <c r="C452" s="77" t="s">
        <v>3</v>
      </c>
      <c r="D452" s="129">
        <f>SUM(D$447:AG$447)</f>
        <v>0</v>
      </c>
    </row>
    <row r="453" spans="1:40">
      <c r="A453" s="110">
        <v>4</v>
      </c>
      <c r="B453" s="26" t="s">
        <v>300</v>
      </c>
      <c r="C453" s="111" t="s">
        <v>4</v>
      </c>
      <c r="D453" s="280" t="str">
        <f>IF(SUM(D$445:AG$445)=0,"Brak wyniku",IRR(D$445:AG$445,4%))</f>
        <v>Brak wyniku</v>
      </c>
    </row>
    <row r="454" spans="1:40" ht="24" customHeight="1">
      <c r="A454" s="141">
        <v>5</v>
      </c>
      <c r="B454" s="266" t="s">
        <v>301</v>
      </c>
      <c r="C454" s="267" t="s">
        <v>79</v>
      </c>
      <c r="D454" s="372" t="str">
        <f>IF(AND($D$13="Tak",$D$14=1)=TRUE, "Projekt objęty pomocą publiczną",IF($D$450&lt;=0,"Tak","Nie"))</f>
        <v>Tak</v>
      </c>
    </row>
    <row r="455" spans="1:40" s="328" customFormat="1" ht="24" customHeight="1">
      <c r="A455" s="327" t="s">
        <v>294</v>
      </c>
      <c r="B455" s="328" t="s">
        <v>295</v>
      </c>
      <c r="H455" s="349"/>
    </row>
    <row r="456" spans="1:40" s="346" customFormat="1" ht="19.5" customHeight="1">
      <c r="A456" s="345"/>
      <c r="B456" s="346" t="s">
        <v>296</v>
      </c>
    </row>
    <row r="457" spans="1:40" s="8" customFormat="1">
      <c r="A457" s="833" t="s">
        <v>10</v>
      </c>
      <c r="B457" s="766" t="s">
        <v>2</v>
      </c>
      <c r="C457" s="797" t="s">
        <v>0</v>
      </c>
      <c r="D457" s="335" t="str">
        <f t="shared" ref="D457" si="620">IF(G$83="","",G$83)</f>
        <v>Faza oper.</v>
      </c>
      <c r="E457" s="335" t="str">
        <f t="shared" ref="E457" si="621">IF(H$83="","",H$83)</f>
        <v>Faza oper.</v>
      </c>
      <c r="F457" s="335" t="str">
        <f t="shared" ref="F457" si="622">IF(I$83="","",I$83)</f>
        <v>Faza oper.</v>
      </c>
      <c r="G457" s="335" t="str">
        <f t="shared" ref="G457" si="623">IF(J$83="","",J$83)</f>
        <v>Faza oper.</v>
      </c>
      <c r="H457" s="335" t="str">
        <f t="shared" ref="H457" si="624">IF(K$83="","",K$83)</f>
        <v>Faza oper.</v>
      </c>
      <c r="I457" s="335" t="str">
        <f t="shared" ref="I457" si="625">IF(L$83="","",L$83)</f>
        <v>Faza oper.</v>
      </c>
      <c r="J457" s="335" t="str">
        <f t="shared" ref="J457" si="626">IF(M$83="","",M$83)</f>
        <v>Faza oper.</v>
      </c>
      <c r="K457" s="335" t="str">
        <f t="shared" ref="K457" si="627">IF(N$83="","",N$83)</f>
        <v>Faza oper.</v>
      </c>
      <c r="L457" s="335" t="str">
        <f t="shared" ref="L457" si="628">IF(O$83="","",O$83)</f>
        <v>Faza oper.</v>
      </c>
      <c r="M457" s="335" t="str">
        <f t="shared" ref="M457" si="629">IF(P$83="","",P$83)</f>
        <v>Faza oper.</v>
      </c>
      <c r="N457" s="335" t="str">
        <f t="shared" ref="N457" si="630">IF(Q$83="","",Q$83)</f>
        <v>Faza oper.</v>
      </c>
      <c r="O457" s="335" t="str">
        <f t="shared" ref="O457" si="631">IF(R$83="","",R$83)</f>
        <v>Faza oper.</v>
      </c>
      <c r="P457" s="335" t="str">
        <f t="shared" ref="P457" si="632">IF(S$83="","",S$83)</f>
        <v>Faza oper.</v>
      </c>
      <c r="Q457" s="335" t="str">
        <f t="shared" ref="Q457" si="633">IF(T$83="","",T$83)</f>
        <v>Faza oper.</v>
      </c>
      <c r="R457" s="335" t="str">
        <f t="shared" ref="R457" si="634">IF(U$83="","",U$83)</f>
        <v>Faza oper.</v>
      </c>
      <c r="S457" s="335" t="str">
        <f t="shared" ref="S457" si="635">IF(V$83="","",V$83)</f>
        <v>Faza oper.</v>
      </c>
      <c r="T457" s="335" t="str">
        <f t="shared" ref="T457" si="636">IF(W$83="","",W$83)</f>
        <v>Faza oper.</v>
      </c>
      <c r="U457" s="335" t="str">
        <f t="shared" ref="U457" si="637">IF(X$83="","",X$83)</f>
        <v>Faza oper.</v>
      </c>
      <c r="V457" s="335" t="str">
        <f t="shared" ref="V457" si="638">IF(Y$83="","",Y$83)</f>
        <v>Faza oper.</v>
      </c>
      <c r="W457" s="335" t="str">
        <f t="shared" ref="W457" si="639">IF(Z$83="","",Z$83)</f>
        <v>Faza oper.</v>
      </c>
      <c r="X457" s="335" t="str">
        <f t="shared" ref="X457" si="640">IF(AA$83="","",AA$83)</f>
        <v>Faza oper.</v>
      </c>
      <c r="Y457" s="335" t="str">
        <f t="shared" ref="Y457" si="641">IF(AB$83="","",AB$83)</f>
        <v>Faza oper.</v>
      </c>
      <c r="Z457" s="335" t="str">
        <f t="shared" ref="Z457" si="642">IF(AC$83="","",AC$83)</f>
        <v>Faza oper.</v>
      </c>
      <c r="AA457" s="335" t="str">
        <f t="shared" ref="AA457" si="643">IF(AD$83="","",AD$83)</f>
        <v>Faza oper.</v>
      </c>
      <c r="AB457" s="335" t="str">
        <f t="shared" ref="AB457" si="644">IF(AE$83="","",AE$83)</f>
        <v>Faza oper.</v>
      </c>
      <c r="AC457" s="335" t="str">
        <f t="shared" ref="AC457" si="645">IF(AF$83="","",AF$83)</f>
        <v>Faza oper.</v>
      </c>
      <c r="AD457" s="335" t="str">
        <f t="shared" ref="AD457" si="646">IF(AG$83="","",AG$83)</f>
        <v>Faza oper.</v>
      </c>
      <c r="AE457" s="335" t="str">
        <f t="shared" ref="AE457" si="647">IF(AH$83="","",AH$83)</f>
        <v>Faza oper.</v>
      </c>
      <c r="AF457" s="335" t="str">
        <f t="shared" ref="AF457" si="648">IF(AI$83="","",AI$83)</f>
        <v>Faza oper.</v>
      </c>
      <c r="AG457" s="335" t="str">
        <f t="shared" ref="AG457" si="649">IF(AJ$83="","",AJ$83)</f>
        <v>Faza oper.</v>
      </c>
    </row>
    <row r="458" spans="1:40" s="8" customFormat="1">
      <c r="A458" s="834"/>
      <c r="B458" s="767"/>
      <c r="C458" s="832"/>
      <c r="D458" s="12">
        <f t="shared" ref="D458" si="650">IF(G$84="","",G$84)</f>
        <v>2021</v>
      </c>
      <c r="E458" s="12">
        <f t="shared" ref="E458" si="651">IF(H$84="","",H$84)</f>
        <v>2022</v>
      </c>
      <c r="F458" s="12">
        <f t="shared" ref="F458" si="652">IF(I$84="","",I$84)</f>
        <v>2023</v>
      </c>
      <c r="G458" s="12">
        <f t="shared" ref="G458" si="653">IF(J$84="","",J$84)</f>
        <v>2024</v>
      </c>
      <c r="H458" s="12">
        <f t="shared" ref="H458" si="654">IF(K$84="","",K$84)</f>
        <v>2025</v>
      </c>
      <c r="I458" s="12">
        <f t="shared" ref="I458" si="655">IF(L$84="","",L$84)</f>
        <v>2026</v>
      </c>
      <c r="J458" s="12">
        <f t="shared" ref="J458" si="656">IF(M$84="","",M$84)</f>
        <v>2027</v>
      </c>
      <c r="K458" s="12">
        <f t="shared" ref="K458" si="657">IF(N$84="","",N$84)</f>
        <v>2028</v>
      </c>
      <c r="L458" s="12">
        <f t="shared" ref="L458" si="658">IF(O$84="","",O$84)</f>
        <v>2029</v>
      </c>
      <c r="M458" s="12">
        <f t="shared" ref="M458" si="659">IF(P$84="","",P$84)</f>
        <v>2030</v>
      </c>
      <c r="N458" s="12">
        <f t="shared" ref="N458" si="660">IF(Q$84="","",Q$84)</f>
        <v>2031</v>
      </c>
      <c r="O458" s="12">
        <f t="shared" ref="O458" si="661">IF(R$84="","",R$84)</f>
        <v>2032</v>
      </c>
      <c r="P458" s="12">
        <f t="shared" ref="P458" si="662">IF(S$84="","",S$84)</f>
        <v>2033</v>
      </c>
      <c r="Q458" s="12">
        <f t="shared" ref="Q458" si="663">IF(T$84="","",T$84)</f>
        <v>2034</v>
      </c>
      <c r="R458" s="12">
        <f t="shared" ref="R458" si="664">IF(U$84="","",U$84)</f>
        <v>2035</v>
      </c>
      <c r="S458" s="12">
        <f t="shared" ref="S458" si="665">IF(V$84="","",V$84)</f>
        <v>2036</v>
      </c>
      <c r="T458" s="12">
        <f t="shared" ref="T458" si="666">IF(W$84="","",W$84)</f>
        <v>2037</v>
      </c>
      <c r="U458" s="12">
        <f t="shared" ref="U458" si="667">IF(X$84="","",X$84)</f>
        <v>2038</v>
      </c>
      <c r="V458" s="12">
        <f t="shared" ref="V458" si="668">IF(Y$84="","",Y$84)</f>
        <v>2039</v>
      </c>
      <c r="W458" s="12">
        <f t="shared" ref="W458" si="669">IF(Z$84="","",Z$84)</f>
        <v>2040</v>
      </c>
      <c r="X458" s="12">
        <f t="shared" ref="X458" si="670">IF(AA$84="","",AA$84)</f>
        <v>2041</v>
      </c>
      <c r="Y458" s="12">
        <f t="shared" ref="Y458" si="671">IF(AB$84="","",AB$84)</f>
        <v>2042</v>
      </c>
      <c r="Z458" s="12">
        <f t="shared" ref="Z458" si="672">IF(AC$84="","",AC$84)</f>
        <v>2043</v>
      </c>
      <c r="AA458" s="12">
        <f t="shared" ref="AA458" si="673">IF(AD$84="","",AD$84)</f>
        <v>2044</v>
      </c>
      <c r="AB458" s="12">
        <f t="shared" ref="AB458" si="674">IF(AE$84="","",AE$84)</f>
        <v>2045</v>
      </c>
      <c r="AC458" s="12">
        <f t="shared" ref="AC458" si="675">IF(AF$84="","",AF$84)</f>
        <v>2046</v>
      </c>
      <c r="AD458" s="12">
        <f t="shared" ref="AD458" si="676">IF(AG$84="","",AG$84)</f>
        <v>2047</v>
      </c>
      <c r="AE458" s="12">
        <f t="shared" ref="AE458" si="677">IF(AH$84="","",AH$84)</f>
        <v>2048</v>
      </c>
      <c r="AF458" s="12">
        <f t="shared" ref="AF458" si="678">IF(AI$84="","",AI$84)</f>
        <v>2049</v>
      </c>
      <c r="AG458" s="12">
        <f t="shared" ref="AG458" si="679">IF(AJ$84="","",AJ$84)</f>
        <v>2050</v>
      </c>
    </row>
    <row r="459" spans="1:40">
      <c r="A459" s="35">
        <v>0</v>
      </c>
      <c r="B459" s="4" t="s">
        <v>23</v>
      </c>
      <c r="C459" s="17" t="s">
        <v>1</v>
      </c>
      <c r="D459" s="123">
        <v>0</v>
      </c>
      <c r="E459" s="123">
        <f>IF(H$83="","",D477)</f>
        <v>0</v>
      </c>
      <c r="F459" s="123">
        <f t="shared" ref="F459:AG459" si="680">IF(I$83="","",E477)</f>
        <v>0</v>
      </c>
      <c r="G459" s="123">
        <f t="shared" si="680"/>
        <v>0</v>
      </c>
      <c r="H459" s="123">
        <f t="shared" si="680"/>
        <v>0</v>
      </c>
      <c r="I459" s="123">
        <f t="shared" si="680"/>
        <v>0</v>
      </c>
      <c r="J459" s="123">
        <f t="shared" si="680"/>
        <v>0</v>
      </c>
      <c r="K459" s="123">
        <f t="shared" si="680"/>
        <v>0</v>
      </c>
      <c r="L459" s="123">
        <f t="shared" si="680"/>
        <v>0</v>
      </c>
      <c r="M459" s="123">
        <f t="shared" si="680"/>
        <v>0</v>
      </c>
      <c r="N459" s="123">
        <f t="shared" si="680"/>
        <v>0</v>
      </c>
      <c r="O459" s="123">
        <f t="shared" si="680"/>
        <v>0</v>
      </c>
      <c r="P459" s="123">
        <f t="shared" si="680"/>
        <v>0</v>
      </c>
      <c r="Q459" s="123">
        <f t="shared" si="680"/>
        <v>0</v>
      </c>
      <c r="R459" s="123">
        <f t="shared" si="680"/>
        <v>0</v>
      </c>
      <c r="S459" s="123">
        <f t="shared" si="680"/>
        <v>0</v>
      </c>
      <c r="T459" s="123">
        <f t="shared" si="680"/>
        <v>0</v>
      </c>
      <c r="U459" s="123">
        <f t="shared" si="680"/>
        <v>0</v>
      </c>
      <c r="V459" s="123">
        <f t="shared" si="680"/>
        <v>0</v>
      </c>
      <c r="W459" s="123">
        <f t="shared" si="680"/>
        <v>0</v>
      </c>
      <c r="X459" s="123">
        <f t="shared" si="680"/>
        <v>0</v>
      </c>
      <c r="Y459" s="123">
        <f t="shared" si="680"/>
        <v>0</v>
      </c>
      <c r="Z459" s="123">
        <f t="shared" si="680"/>
        <v>0</v>
      </c>
      <c r="AA459" s="123">
        <f t="shared" si="680"/>
        <v>0</v>
      </c>
      <c r="AB459" s="123">
        <f t="shared" si="680"/>
        <v>0</v>
      </c>
      <c r="AC459" s="123">
        <f t="shared" si="680"/>
        <v>0</v>
      </c>
      <c r="AD459" s="123">
        <f t="shared" si="680"/>
        <v>0</v>
      </c>
      <c r="AE459" s="123">
        <f t="shared" si="680"/>
        <v>0</v>
      </c>
      <c r="AF459" s="123">
        <f t="shared" si="680"/>
        <v>0</v>
      </c>
      <c r="AG459" s="123">
        <f t="shared" si="680"/>
        <v>0</v>
      </c>
      <c r="AH459" s="5"/>
      <c r="AI459" s="5"/>
      <c r="AJ459" s="5"/>
      <c r="AN459" s="5"/>
    </row>
    <row r="460" spans="1:40">
      <c r="A460" s="50">
        <v>1</v>
      </c>
      <c r="B460" s="284" t="s">
        <v>24</v>
      </c>
      <c r="C460" s="49" t="s">
        <v>1</v>
      </c>
      <c r="D460" s="285">
        <f>IF(G$83="","",SUM(D461:D467))</f>
        <v>0</v>
      </c>
      <c r="E460" s="285">
        <f t="shared" ref="E460:AG460" si="681">IF(H$83="","",SUM(E461:E467))</f>
        <v>0</v>
      </c>
      <c r="F460" s="285">
        <f t="shared" si="681"/>
        <v>0</v>
      </c>
      <c r="G460" s="285">
        <f t="shared" si="681"/>
        <v>0</v>
      </c>
      <c r="H460" s="285">
        <f t="shared" si="681"/>
        <v>0</v>
      </c>
      <c r="I460" s="285">
        <f t="shared" si="681"/>
        <v>0</v>
      </c>
      <c r="J460" s="285">
        <f t="shared" si="681"/>
        <v>0</v>
      </c>
      <c r="K460" s="285">
        <f t="shared" si="681"/>
        <v>0</v>
      </c>
      <c r="L460" s="285">
        <f t="shared" si="681"/>
        <v>0</v>
      </c>
      <c r="M460" s="285">
        <f t="shared" si="681"/>
        <v>0</v>
      </c>
      <c r="N460" s="285">
        <f t="shared" si="681"/>
        <v>0</v>
      </c>
      <c r="O460" s="285">
        <f t="shared" si="681"/>
        <v>0</v>
      </c>
      <c r="P460" s="285">
        <f t="shared" si="681"/>
        <v>0</v>
      </c>
      <c r="Q460" s="285">
        <f t="shared" si="681"/>
        <v>0</v>
      </c>
      <c r="R460" s="285">
        <f t="shared" si="681"/>
        <v>0</v>
      </c>
      <c r="S460" s="285">
        <f t="shared" si="681"/>
        <v>0</v>
      </c>
      <c r="T460" s="285">
        <f t="shared" si="681"/>
        <v>0</v>
      </c>
      <c r="U460" s="285">
        <f t="shared" si="681"/>
        <v>0</v>
      </c>
      <c r="V460" s="285">
        <f t="shared" si="681"/>
        <v>0</v>
      </c>
      <c r="W460" s="285">
        <f t="shared" si="681"/>
        <v>0</v>
      </c>
      <c r="X460" s="285">
        <f t="shared" si="681"/>
        <v>0</v>
      </c>
      <c r="Y460" s="285">
        <f t="shared" si="681"/>
        <v>0</v>
      </c>
      <c r="Z460" s="285">
        <f t="shared" si="681"/>
        <v>0</v>
      </c>
      <c r="AA460" s="285">
        <f t="shared" si="681"/>
        <v>0</v>
      </c>
      <c r="AB460" s="285">
        <f t="shared" si="681"/>
        <v>0</v>
      </c>
      <c r="AC460" s="285">
        <f t="shared" si="681"/>
        <v>0</v>
      </c>
      <c r="AD460" s="285">
        <f t="shared" si="681"/>
        <v>0</v>
      </c>
      <c r="AE460" s="285">
        <f t="shared" si="681"/>
        <v>0</v>
      </c>
      <c r="AF460" s="285">
        <f t="shared" si="681"/>
        <v>0</v>
      </c>
      <c r="AG460" s="285">
        <f t="shared" si="681"/>
        <v>0</v>
      </c>
      <c r="AH460" s="5"/>
      <c r="AI460" s="5"/>
      <c r="AJ460" s="5"/>
      <c r="AN460" s="5"/>
    </row>
    <row r="461" spans="1:40">
      <c r="A461" s="37" t="s">
        <v>11</v>
      </c>
      <c r="B461" s="23" t="s">
        <v>305</v>
      </c>
      <c r="C461" s="32" t="s">
        <v>1</v>
      </c>
      <c r="D461" s="125">
        <f t="shared" ref="D461:AG461" si="682">IF(G$83="","",IF(D$185="",0,IF((1-$D$430)*D$185-SUM(D$462)&lt;0,0,(1-$D$430)*D$185-SUM(D$462))))</f>
        <v>0</v>
      </c>
      <c r="E461" s="125">
        <f t="shared" si="682"/>
        <v>0</v>
      </c>
      <c r="F461" s="125">
        <f t="shared" si="682"/>
        <v>0</v>
      </c>
      <c r="G461" s="125">
        <f t="shared" si="682"/>
        <v>0</v>
      </c>
      <c r="H461" s="125">
        <f t="shared" si="682"/>
        <v>0</v>
      </c>
      <c r="I461" s="125">
        <f t="shared" si="682"/>
        <v>0</v>
      </c>
      <c r="J461" s="125">
        <f t="shared" si="682"/>
        <v>0</v>
      </c>
      <c r="K461" s="125">
        <f t="shared" si="682"/>
        <v>0</v>
      </c>
      <c r="L461" s="125">
        <f t="shared" si="682"/>
        <v>0</v>
      </c>
      <c r="M461" s="125">
        <f t="shared" si="682"/>
        <v>0</v>
      </c>
      <c r="N461" s="125">
        <f t="shared" si="682"/>
        <v>0</v>
      </c>
      <c r="O461" s="125">
        <f t="shared" si="682"/>
        <v>0</v>
      </c>
      <c r="P461" s="125">
        <f t="shared" si="682"/>
        <v>0</v>
      </c>
      <c r="Q461" s="125">
        <f t="shared" si="682"/>
        <v>0</v>
      </c>
      <c r="R461" s="125">
        <f t="shared" si="682"/>
        <v>0</v>
      </c>
      <c r="S461" s="125">
        <f t="shared" si="682"/>
        <v>0</v>
      </c>
      <c r="T461" s="125">
        <f t="shared" si="682"/>
        <v>0</v>
      </c>
      <c r="U461" s="125">
        <f t="shared" si="682"/>
        <v>0</v>
      </c>
      <c r="V461" s="125">
        <f t="shared" si="682"/>
        <v>0</v>
      </c>
      <c r="W461" s="125">
        <f t="shared" si="682"/>
        <v>0</v>
      </c>
      <c r="X461" s="125">
        <f t="shared" si="682"/>
        <v>0</v>
      </c>
      <c r="Y461" s="125">
        <f t="shared" si="682"/>
        <v>0</v>
      </c>
      <c r="Z461" s="125">
        <f t="shared" si="682"/>
        <v>0</v>
      </c>
      <c r="AA461" s="125">
        <f t="shared" si="682"/>
        <v>0</v>
      </c>
      <c r="AB461" s="125">
        <f t="shared" si="682"/>
        <v>0</v>
      </c>
      <c r="AC461" s="125">
        <f t="shared" si="682"/>
        <v>0</v>
      </c>
      <c r="AD461" s="125">
        <f t="shared" si="682"/>
        <v>0</v>
      </c>
      <c r="AE461" s="125">
        <f t="shared" si="682"/>
        <v>0</v>
      </c>
      <c r="AF461" s="125">
        <f t="shared" si="682"/>
        <v>0</v>
      </c>
      <c r="AG461" s="125">
        <f t="shared" si="682"/>
        <v>0</v>
      </c>
      <c r="AH461" s="5"/>
      <c r="AI461" s="5"/>
      <c r="AJ461" s="5"/>
      <c r="AN461" s="5"/>
    </row>
    <row r="462" spans="1:40" s="18" customFormat="1">
      <c r="A462" s="37" t="s">
        <v>12</v>
      </c>
      <c r="B462" s="23" t="s">
        <v>25</v>
      </c>
      <c r="C462" s="32" t="s">
        <v>1</v>
      </c>
      <c r="D462" s="125" t="str">
        <f>IF(G$83="","",D$197)</f>
        <v/>
      </c>
      <c r="E462" s="125" t="str">
        <f t="shared" ref="E462:AG462" si="683">IF(H$83="","",E$197)</f>
        <v/>
      </c>
      <c r="F462" s="125" t="str">
        <f t="shared" si="683"/>
        <v/>
      </c>
      <c r="G462" s="125" t="str">
        <f t="shared" si="683"/>
        <v/>
      </c>
      <c r="H462" s="125" t="str">
        <f t="shared" si="683"/>
        <v/>
      </c>
      <c r="I462" s="125" t="str">
        <f t="shared" si="683"/>
        <v/>
      </c>
      <c r="J462" s="125" t="str">
        <f t="shared" si="683"/>
        <v/>
      </c>
      <c r="K462" s="125" t="str">
        <f t="shared" si="683"/>
        <v/>
      </c>
      <c r="L462" s="125" t="str">
        <f t="shared" si="683"/>
        <v/>
      </c>
      <c r="M462" s="125" t="str">
        <f t="shared" si="683"/>
        <v/>
      </c>
      <c r="N462" s="125" t="str">
        <f t="shared" si="683"/>
        <v/>
      </c>
      <c r="O462" s="125" t="str">
        <f t="shared" si="683"/>
        <v/>
      </c>
      <c r="P462" s="125" t="str">
        <f t="shared" si="683"/>
        <v/>
      </c>
      <c r="Q462" s="125" t="str">
        <f t="shared" si="683"/>
        <v/>
      </c>
      <c r="R462" s="125" t="str">
        <f t="shared" si="683"/>
        <v/>
      </c>
      <c r="S462" s="125" t="str">
        <f t="shared" si="683"/>
        <v/>
      </c>
      <c r="T462" s="125" t="str">
        <f t="shared" si="683"/>
        <v/>
      </c>
      <c r="U462" s="125" t="str">
        <f t="shared" si="683"/>
        <v/>
      </c>
      <c r="V462" s="125" t="str">
        <f t="shared" si="683"/>
        <v/>
      </c>
      <c r="W462" s="125" t="str">
        <f t="shared" si="683"/>
        <v/>
      </c>
      <c r="X462" s="125" t="str">
        <f t="shared" si="683"/>
        <v/>
      </c>
      <c r="Y462" s="125" t="str">
        <f t="shared" si="683"/>
        <v/>
      </c>
      <c r="Z462" s="125" t="str">
        <f t="shared" si="683"/>
        <v/>
      </c>
      <c r="AA462" s="125" t="str">
        <f t="shared" si="683"/>
        <v/>
      </c>
      <c r="AB462" s="125" t="str">
        <f t="shared" si="683"/>
        <v/>
      </c>
      <c r="AC462" s="125" t="str">
        <f t="shared" si="683"/>
        <v/>
      </c>
      <c r="AD462" s="125" t="str">
        <f t="shared" si="683"/>
        <v/>
      </c>
      <c r="AE462" s="125" t="str">
        <f t="shared" si="683"/>
        <v/>
      </c>
      <c r="AF462" s="125" t="str">
        <f t="shared" si="683"/>
        <v/>
      </c>
      <c r="AG462" s="125" t="str">
        <f t="shared" si="683"/>
        <v/>
      </c>
    </row>
    <row r="463" spans="1:40" s="18" customFormat="1">
      <c r="A463" s="37" t="s">
        <v>13</v>
      </c>
      <c r="B463" s="23" t="s">
        <v>306</v>
      </c>
      <c r="C463" s="32" t="s">
        <v>1</v>
      </c>
      <c r="D463" s="125">
        <f t="shared" ref="D463:AG463" si="684">IF(G$83="","",IF(D$185="",0,$D$430*D$185))</f>
        <v>0</v>
      </c>
      <c r="E463" s="125">
        <f t="shared" si="684"/>
        <v>0</v>
      </c>
      <c r="F463" s="125">
        <f t="shared" si="684"/>
        <v>0</v>
      </c>
      <c r="G463" s="125">
        <f t="shared" si="684"/>
        <v>0</v>
      </c>
      <c r="H463" s="125">
        <f t="shared" si="684"/>
        <v>0</v>
      </c>
      <c r="I463" s="125">
        <f t="shared" si="684"/>
        <v>0</v>
      </c>
      <c r="J463" s="125">
        <f t="shared" si="684"/>
        <v>0</v>
      </c>
      <c r="K463" s="125">
        <f t="shared" si="684"/>
        <v>0</v>
      </c>
      <c r="L463" s="125">
        <f t="shared" si="684"/>
        <v>0</v>
      </c>
      <c r="M463" s="125">
        <f t="shared" si="684"/>
        <v>0</v>
      </c>
      <c r="N463" s="125">
        <f t="shared" si="684"/>
        <v>0</v>
      </c>
      <c r="O463" s="125">
        <f t="shared" si="684"/>
        <v>0</v>
      </c>
      <c r="P463" s="125">
        <f t="shared" si="684"/>
        <v>0</v>
      </c>
      <c r="Q463" s="125">
        <f t="shared" si="684"/>
        <v>0</v>
      </c>
      <c r="R463" s="125">
        <f t="shared" si="684"/>
        <v>0</v>
      </c>
      <c r="S463" s="125">
        <f t="shared" si="684"/>
        <v>0</v>
      </c>
      <c r="T463" s="125">
        <f t="shared" si="684"/>
        <v>0</v>
      </c>
      <c r="U463" s="125">
        <f t="shared" si="684"/>
        <v>0</v>
      </c>
      <c r="V463" s="125">
        <f t="shared" si="684"/>
        <v>0</v>
      </c>
      <c r="W463" s="125">
        <f t="shared" si="684"/>
        <v>0</v>
      </c>
      <c r="X463" s="125">
        <f t="shared" si="684"/>
        <v>0</v>
      </c>
      <c r="Y463" s="125">
        <f t="shared" si="684"/>
        <v>0</v>
      </c>
      <c r="Z463" s="125">
        <f t="shared" si="684"/>
        <v>0</v>
      </c>
      <c r="AA463" s="125">
        <f t="shared" si="684"/>
        <v>0</v>
      </c>
      <c r="AB463" s="125">
        <f t="shared" si="684"/>
        <v>0</v>
      </c>
      <c r="AC463" s="125">
        <f t="shared" si="684"/>
        <v>0</v>
      </c>
      <c r="AD463" s="125">
        <f t="shared" si="684"/>
        <v>0</v>
      </c>
      <c r="AE463" s="125">
        <f t="shared" si="684"/>
        <v>0</v>
      </c>
      <c r="AF463" s="125">
        <f t="shared" si="684"/>
        <v>0</v>
      </c>
      <c r="AG463" s="125">
        <f t="shared" si="684"/>
        <v>0</v>
      </c>
    </row>
    <row r="464" spans="1:40" s="18" customFormat="1" ht="22.5">
      <c r="A464" s="37" t="s">
        <v>14</v>
      </c>
      <c r="B464" s="23" t="s">
        <v>307</v>
      </c>
      <c r="C464" s="32" t="s">
        <v>1</v>
      </c>
      <c r="D464" s="125">
        <f>IF(G$83="","",D$373)</f>
        <v>0</v>
      </c>
      <c r="E464" s="125">
        <f t="shared" ref="E464:AG464" si="685">IF(H$83="","",E$373)</f>
        <v>0</v>
      </c>
      <c r="F464" s="125">
        <f t="shared" si="685"/>
        <v>0</v>
      </c>
      <c r="G464" s="125">
        <f t="shared" si="685"/>
        <v>0</v>
      </c>
      <c r="H464" s="125">
        <f t="shared" si="685"/>
        <v>0</v>
      </c>
      <c r="I464" s="125">
        <f t="shared" si="685"/>
        <v>0</v>
      </c>
      <c r="J464" s="125">
        <f t="shared" si="685"/>
        <v>0</v>
      </c>
      <c r="K464" s="125">
        <f t="shared" si="685"/>
        <v>0</v>
      </c>
      <c r="L464" s="125">
        <f t="shared" si="685"/>
        <v>0</v>
      </c>
      <c r="M464" s="125">
        <f t="shared" si="685"/>
        <v>0</v>
      </c>
      <c r="N464" s="125">
        <f t="shared" si="685"/>
        <v>0</v>
      </c>
      <c r="O464" s="125">
        <f t="shared" si="685"/>
        <v>0</v>
      </c>
      <c r="P464" s="125">
        <f t="shared" si="685"/>
        <v>0</v>
      </c>
      <c r="Q464" s="125">
        <f t="shared" si="685"/>
        <v>0</v>
      </c>
      <c r="R464" s="125">
        <f t="shared" si="685"/>
        <v>0</v>
      </c>
      <c r="S464" s="125">
        <f t="shared" si="685"/>
        <v>0</v>
      </c>
      <c r="T464" s="125">
        <f t="shared" si="685"/>
        <v>0</v>
      </c>
      <c r="U464" s="125">
        <f t="shared" si="685"/>
        <v>0</v>
      </c>
      <c r="V464" s="125">
        <f t="shared" si="685"/>
        <v>0</v>
      </c>
      <c r="W464" s="125">
        <f t="shared" si="685"/>
        <v>0</v>
      </c>
      <c r="X464" s="125">
        <f t="shared" si="685"/>
        <v>0</v>
      </c>
      <c r="Y464" s="125">
        <f t="shared" si="685"/>
        <v>0</v>
      </c>
      <c r="Z464" s="125">
        <f t="shared" si="685"/>
        <v>0</v>
      </c>
      <c r="AA464" s="125">
        <f t="shared" si="685"/>
        <v>0</v>
      </c>
      <c r="AB464" s="125">
        <f t="shared" si="685"/>
        <v>0</v>
      </c>
      <c r="AC464" s="125">
        <f t="shared" si="685"/>
        <v>0</v>
      </c>
      <c r="AD464" s="125">
        <f t="shared" si="685"/>
        <v>0</v>
      </c>
      <c r="AE464" s="125">
        <f t="shared" si="685"/>
        <v>0</v>
      </c>
      <c r="AF464" s="125">
        <f t="shared" si="685"/>
        <v>0</v>
      </c>
      <c r="AG464" s="125">
        <f t="shared" si="685"/>
        <v>0</v>
      </c>
    </row>
    <row r="465" spans="1:33" s="18" customFormat="1">
      <c r="A465" s="37" t="s">
        <v>15</v>
      </c>
      <c r="B465" s="23" t="s">
        <v>308</v>
      </c>
      <c r="C465" s="32" t="s">
        <v>1</v>
      </c>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5"/>
      <c r="Z465" s="125"/>
      <c r="AA465" s="125"/>
      <c r="AB465" s="125"/>
      <c r="AC465" s="125"/>
      <c r="AD465" s="125"/>
      <c r="AE465" s="125"/>
      <c r="AF465" s="125"/>
      <c r="AG465" s="125"/>
    </row>
    <row r="466" spans="1:33" s="18" customFormat="1">
      <c r="A466" s="37" t="s">
        <v>16</v>
      </c>
      <c r="B466" s="23" t="s">
        <v>309</v>
      </c>
      <c r="C466" s="32" t="s">
        <v>1</v>
      </c>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5"/>
      <c r="Z466" s="125"/>
      <c r="AA466" s="125"/>
      <c r="AB466" s="125"/>
      <c r="AC466" s="125"/>
      <c r="AD466" s="125"/>
      <c r="AE466" s="125"/>
      <c r="AF466" s="125"/>
      <c r="AG466" s="125"/>
    </row>
    <row r="467" spans="1:33" s="18" customFormat="1" ht="33.75">
      <c r="A467" s="38" t="s">
        <v>17</v>
      </c>
      <c r="B467" s="25" t="s">
        <v>310</v>
      </c>
      <c r="C467" s="126" t="s">
        <v>1</v>
      </c>
      <c r="D467" s="127">
        <f>IF(G$83="","",SUM(D$313,D$331))</f>
        <v>0</v>
      </c>
      <c r="E467" s="127">
        <f t="shared" ref="E467:AG467" si="686">IF(H$83="","",SUM(E$313,E$331))</f>
        <v>0</v>
      </c>
      <c r="F467" s="127">
        <f t="shared" si="686"/>
        <v>0</v>
      </c>
      <c r="G467" s="127">
        <f t="shared" si="686"/>
        <v>0</v>
      </c>
      <c r="H467" s="127">
        <f t="shared" si="686"/>
        <v>0</v>
      </c>
      <c r="I467" s="127">
        <f t="shared" si="686"/>
        <v>0</v>
      </c>
      <c r="J467" s="127">
        <f t="shared" si="686"/>
        <v>0</v>
      </c>
      <c r="K467" s="127">
        <f t="shared" si="686"/>
        <v>0</v>
      </c>
      <c r="L467" s="127">
        <f t="shared" si="686"/>
        <v>0</v>
      </c>
      <c r="M467" s="127">
        <f t="shared" si="686"/>
        <v>0</v>
      </c>
      <c r="N467" s="127">
        <f t="shared" si="686"/>
        <v>0</v>
      </c>
      <c r="O467" s="127">
        <f t="shared" si="686"/>
        <v>0</v>
      </c>
      <c r="P467" s="127">
        <f t="shared" si="686"/>
        <v>0</v>
      </c>
      <c r="Q467" s="127">
        <f t="shared" si="686"/>
        <v>0</v>
      </c>
      <c r="R467" s="127">
        <f t="shared" si="686"/>
        <v>0</v>
      </c>
      <c r="S467" s="127">
        <f t="shared" si="686"/>
        <v>0</v>
      </c>
      <c r="T467" s="127">
        <f t="shared" si="686"/>
        <v>0</v>
      </c>
      <c r="U467" s="127">
        <f t="shared" si="686"/>
        <v>0</v>
      </c>
      <c r="V467" s="127">
        <f t="shared" si="686"/>
        <v>0</v>
      </c>
      <c r="W467" s="127">
        <f t="shared" si="686"/>
        <v>0</v>
      </c>
      <c r="X467" s="127">
        <f t="shared" si="686"/>
        <v>0</v>
      </c>
      <c r="Y467" s="127">
        <f t="shared" si="686"/>
        <v>0</v>
      </c>
      <c r="Z467" s="127">
        <f t="shared" si="686"/>
        <v>0</v>
      </c>
      <c r="AA467" s="127">
        <f t="shared" si="686"/>
        <v>0</v>
      </c>
      <c r="AB467" s="127">
        <f t="shared" si="686"/>
        <v>0</v>
      </c>
      <c r="AC467" s="127">
        <f t="shared" si="686"/>
        <v>0</v>
      </c>
      <c r="AD467" s="127">
        <f t="shared" si="686"/>
        <v>0</v>
      </c>
      <c r="AE467" s="127">
        <f t="shared" si="686"/>
        <v>0</v>
      </c>
      <c r="AF467" s="127">
        <f t="shared" si="686"/>
        <v>0</v>
      </c>
      <c r="AG467" s="127">
        <f t="shared" si="686"/>
        <v>0</v>
      </c>
    </row>
    <row r="468" spans="1:33" s="18" customFormat="1">
      <c r="A468" s="50">
        <v>2</v>
      </c>
      <c r="B468" s="284" t="s">
        <v>28</v>
      </c>
      <c r="C468" s="49" t="s">
        <v>1</v>
      </c>
      <c r="D468" s="285">
        <f>IF(G$83="","",SUM(D469:D475))</f>
        <v>0</v>
      </c>
      <c r="E468" s="285">
        <f t="shared" ref="E468:AG468" si="687">IF(H$83="","",SUM(E469:E475))</f>
        <v>0</v>
      </c>
      <c r="F468" s="285">
        <f t="shared" si="687"/>
        <v>0</v>
      </c>
      <c r="G468" s="285">
        <f t="shared" si="687"/>
        <v>0</v>
      </c>
      <c r="H468" s="285">
        <f t="shared" si="687"/>
        <v>0</v>
      </c>
      <c r="I468" s="285">
        <f t="shared" si="687"/>
        <v>0</v>
      </c>
      <c r="J468" s="285">
        <f t="shared" si="687"/>
        <v>0</v>
      </c>
      <c r="K468" s="285">
        <f t="shared" si="687"/>
        <v>0</v>
      </c>
      <c r="L468" s="285">
        <f t="shared" si="687"/>
        <v>0</v>
      </c>
      <c r="M468" s="285">
        <f t="shared" si="687"/>
        <v>0</v>
      </c>
      <c r="N468" s="285">
        <f t="shared" si="687"/>
        <v>0</v>
      </c>
      <c r="O468" s="285">
        <f t="shared" si="687"/>
        <v>0</v>
      </c>
      <c r="P468" s="285">
        <f t="shared" si="687"/>
        <v>0</v>
      </c>
      <c r="Q468" s="285">
        <f t="shared" si="687"/>
        <v>0</v>
      </c>
      <c r="R468" s="285">
        <f t="shared" si="687"/>
        <v>0</v>
      </c>
      <c r="S468" s="285">
        <f t="shared" si="687"/>
        <v>0</v>
      </c>
      <c r="T468" s="285">
        <f t="shared" si="687"/>
        <v>0</v>
      </c>
      <c r="U468" s="285">
        <f t="shared" si="687"/>
        <v>0</v>
      </c>
      <c r="V468" s="285">
        <f t="shared" si="687"/>
        <v>0</v>
      </c>
      <c r="W468" s="285">
        <f t="shared" si="687"/>
        <v>0</v>
      </c>
      <c r="X468" s="285">
        <f t="shared" si="687"/>
        <v>0</v>
      </c>
      <c r="Y468" s="285">
        <f t="shared" si="687"/>
        <v>0</v>
      </c>
      <c r="Z468" s="285">
        <f t="shared" si="687"/>
        <v>0</v>
      </c>
      <c r="AA468" s="285">
        <f t="shared" si="687"/>
        <v>0</v>
      </c>
      <c r="AB468" s="285">
        <f t="shared" si="687"/>
        <v>0</v>
      </c>
      <c r="AC468" s="285">
        <f t="shared" si="687"/>
        <v>0</v>
      </c>
      <c r="AD468" s="285">
        <f t="shared" si="687"/>
        <v>0</v>
      </c>
      <c r="AE468" s="285">
        <f t="shared" si="687"/>
        <v>0</v>
      </c>
      <c r="AF468" s="285">
        <f t="shared" si="687"/>
        <v>0</v>
      </c>
      <c r="AG468" s="285">
        <f t="shared" si="687"/>
        <v>0</v>
      </c>
    </row>
    <row r="469" spans="1:33" s="18" customFormat="1">
      <c r="A469" s="37" t="s">
        <v>35</v>
      </c>
      <c r="B469" s="23" t="s">
        <v>283</v>
      </c>
      <c r="C469" s="32" t="s">
        <v>1</v>
      </c>
      <c r="D469" s="125">
        <f>IF(G$83="","",IF(D$185="",0,D$185))</f>
        <v>0</v>
      </c>
      <c r="E469" s="125">
        <f t="shared" ref="E469:AG469" si="688">IF(H$83="","",IF(E$185="",0,E$185))</f>
        <v>0</v>
      </c>
      <c r="F469" s="125">
        <f t="shared" si="688"/>
        <v>0</v>
      </c>
      <c r="G469" s="125">
        <f t="shared" si="688"/>
        <v>0</v>
      </c>
      <c r="H469" s="125">
        <f t="shared" si="688"/>
        <v>0</v>
      </c>
      <c r="I469" s="125">
        <f t="shared" si="688"/>
        <v>0</v>
      </c>
      <c r="J469" s="125">
        <f t="shared" si="688"/>
        <v>0</v>
      </c>
      <c r="K469" s="125">
        <f t="shared" si="688"/>
        <v>0</v>
      </c>
      <c r="L469" s="125">
        <f t="shared" si="688"/>
        <v>0</v>
      </c>
      <c r="M469" s="125">
        <f t="shared" si="688"/>
        <v>0</v>
      </c>
      <c r="N469" s="125">
        <f t="shared" si="688"/>
        <v>0</v>
      </c>
      <c r="O469" s="125">
        <f t="shared" si="688"/>
        <v>0</v>
      </c>
      <c r="P469" s="125">
        <f t="shared" si="688"/>
        <v>0</v>
      </c>
      <c r="Q469" s="125">
        <f t="shared" si="688"/>
        <v>0</v>
      </c>
      <c r="R469" s="125">
        <f t="shared" si="688"/>
        <v>0</v>
      </c>
      <c r="S469" s="125">
        <f t="shared" si="688"/>
        <v>0</v>
      </c>
      <c r="T469" s="125">
        <f t="shared" si="688"/>
        <v>0</v>
      </c>
      <c r="U469" s="125">
        <f t="shared" si="688"/>
        <v>0</v>
      </c>
      <c r="V469" s="125">
        <f t="shared" si="688"/>
        <v>0</v>
      </c>
      <c r="W469" s="125">
        <f t="shared" si="688"/>
        <v>0</v>
      </c>
      <c r="X469" s="125">
        <f t="shared" si="688"/>
        <v>0</v>
      </c>
      <c r="Y469" s="125">
        <f t="shared" si="688"/>
        <v>0</v>
      </c>
      <c r="Z469" s="125">
        <f t="shared" si="688"/>
        <v>0</v>
      </c>
      <c r="AA469" s="125">
        <f t="shared" si="688"/>
        <v>0</v>
      </c>
      <c r="AB469" s="125">
        <f t="shared" si="688"/>
        <v>0</v>
      </c>
      <c r="AC469" s="125">
        <f t="shared" si="688"/>
        <v>0</v>
      </c>
      <c r="AD469" s="125">
        <f t="shared" si="688"/>
        <v>0</v>
      </c>
      <c r="AE469" s="125">
        <f t="shared" si="688"/>
        <v>0</v>
      </c>
      <c r="AF469" s="125">
        <f t="shared" si="688"/>
        <v>0</v>
      </c>
      <c r="AG469" s="125">
        <f t="shared" si="688"/>
        <v>0</v>
      </c>
    </row>
    <row r="470" spans="1:33" s="18" customFormat="1" ht="22.5">
      <c r="A470" s="37" t="s">
        <v>36</v>
      </c>
      <c r="B470" s="23" t="s">
        <v>311</v>
      </c>
      <c r="C470" s="32" t="s">
        <v>1</v>
      </c>
      <c r="D470" s="125">
        <f>IF(G$83="","",SUM(D$244,D$189))</f>
        <v>0</v>
      </c>
      <c r="E470" s="125">
        <f t="shared" ref="E470:AG470" si="689">IF(H$83="","",SUM(E$244,E$189))</f>
        <v>0</v>
      </c>
      <c r="F470" s="125">
        <f t="shared" si="689"/>
        <v>0</v>
      </c>
      <c r="G470" s="125">
        <f t="shared" si="689"/>
        <v>0</v>
      </c>
      <c r="H470" s="125">
        <f t="shared" si="689"/>
        <v>0</v>
      </c>
      <c r="I470" s="125">
        <f t="shared" si="689"/>
        <v>0</v>
      </c>
      <c r="J470" s="125">
        <f t="shared" si="689"/>
        <v>0</v>
      </c>
      <c r="K470" s="125">
        <f t="shared" si="689"/>
        <v>0</v>
      </c>
      <c r="L470" s="125">
        <f t="shared" si="689"/>
        <v>0</v>
      </c>
      <c r="M470" s="125">
        <f t="shared" si="689"/>
        <v>0</v>
      </c>
      <c r="N470" s="125">
        <f t="shared" si="689"/>
        <v>0</v>
      </c>
      <c r="O470" s="125">
        <f t="shared" si="689"/>
        <v>0</v>
      </c>
      <c r="P470" s="125">
        <f t="shared" si="689"/>
        <v>0</v>
      </c>
      <c r="Q470" s="125">
        <f t="shared" si="689"/>
        <v>0</v>
      </c>
      <c r="R470" s="125">
        <f t="shared" si="689"/>
        <v>0</v>
      </c>
      <c r="S470" s="125">
        <f t="shared" si="689"/>
        <v>0</v>
      </c>
      <c r="T470" s="125">
        <f t="shared" si="689"/>
        <v>0</v>
      </c>
      <c r="U470" s="125">
        <f t="shared" si="689"/>
        <v>0</v>
      </c>
      <c r="V470" s="125">
        <f t="shared" si="689"/>
        <v>0</v>
      </c>
      <c r="W470" s="125">
        <f t="shared" si="689"/>
        <v>0</v>
      </c>
      <c r="X470" s="125">
        <f t="shared" si="689"/>
        <v>0</v>
      </c>
      <c r="Y470" s="125">
        <f t="shared" si="689"/>
        <v>0</v>
      </c>
      <c r="Z470" s="125">
        <f t="shared" si="689"/>
        <v>0</v>
      </c>
      <c r="AA470" s="125">
        <f t="shared" si="689"/>
        <v>0</v>
      </c>
      <c r="AB470" s="125">
        <f t="shared" si="689"/>
        <v>0</v>
      </c>
      <c r="AC470" s="125">
        <f t="shared" si="689"/>
        <v>0</v>
      </c>
      <c r="AD470" s="125">
        <f t="shared" si="689"/>
        <v>0</v>
      </c>
      <c r="AE470" s="125">
        <f t="shared" si="689"/>
        <v>0</v>
      </c>
      <c r="AF470" s="125">
        <f t="shared" si="689"/>
        <v>0</v>
      </c>
      <c r="AG470" s="125">
        <f t="shared" si="689"/>
        <v>0</v>
      </c>
    </row>
    <row r="471" spans="1:33" s="18" customFormat="1">
      <c r="A471" s="37" t="s">
        <v>37</v>
      </c>
      <c r="B471" s="23" t="s">
        <v>314</v>
      </c>
      <c r="C471" s="32" t="s">
        <v>1</v>
      </c>
      <c r="D471" s="125" t="str">
        <f>IF(G$83="","",D$198)</f>
        <v/>
      </c>
      <c r="E471" s="125" t="str">
        <f t="shared" ref="E471:AG471" si="690">IF(H$83="","",E$198)</f>
        <v/>
      </c>
      <c r="F471" s="125" t="str">
        <f t="shared" si="690"/>
        <v/>
      </c>
      <c r="G471" s="125" t="str">
        <f t="shared" si="690"/>
        <v/>
      </c>
      <c r="H471" s="125" t="str">
        <f t="shared" si="690"/>
        <v/>
      </c>
      <c r="I471" s="125" t="str">
        <f t="shared" si="690"/>
        <v/>
      </c>
      <c r="J471" s="125" t="str">
        <f t="shared" si="690"/>
        <v/>
      </c>
      <c r="K471" s="125" t="str">
        <f t="shared" si="690"/>
        <v/>
      </c>
      <c r="L471" s="125" t="str">
        <f t="shared" si="690"/>
        <v/>
      </c>
      <c r="M471" s="125" t="str">
        <f t="shared" si="690"/>
        <v/>
      </c>
      <c r="N471" s="125" t="str">
        <f t="shared" si="690"/>
        <v/>
      </c>
      <c r="O471" s="125" t="str">
        <f t="shared" si="690"/>
        <v/>
      </c>
      <c r="P471" s="125" t="str">
        <f t="shared" si="690"/>
        <v/>
      </c>
      <c r="Q471" s="125" t="str">
        <f t="shared" si="690"/>
        <v/>
      </c>
      <c r="R471" s="125" t="str">
        <f t="shared" si="690"/>
        <v/>
      </c>
      <c r="S471" s="125" t="str">
        <f t="shared" si="690"/>
        <v/>
      </c>
      <c r="T471" s="125" t="str">
        <f t="shared" si="690"/>
        <v/>
      </c>
      <c r="U471" s="125" t="str">
        <f t="shared" si="690"/>
        <v/>
      </c>
      <c r="V471" s="125" t="str">
        <f t="shared" si="690"/>
        <v/>
      </c>
      <c r="W471" s="125" t="str">
        <f t="shared" si="690"/>
        <v/>
      </c>
      <c r="X471" s="125" t="str">
        <f t="shared" si="690"/>
        <v/>
      </c>
      <c r="Y471" s="125" t="str">
        <f t="shared" si="690"/>
        <v/>
      </c>
      <c r="Z471" s="125" t="str">
        <f t="shared" si="690"/>
        <v/>
      </c>
      <c r="AA471" s="125" t="str">
        <f t="shared" si="690"/>
        <v/>
      </c>
      <c r="AB471" s="125" t="str">
        <f t="shared" si="690"/>
        <v/>
      </c>
      <c r="AC471" s="125" t="str">
        <f t="shared" si="690"/>
        <v/>
      </c>
      <c r="AD471" s="125" t="str">
        <f t="shared" si="690"/>
        <v/>
      </c>
      <c r="AE471" s="125" t="str">
        <f t="shared" si="690"/>
        <v/>
      </c>
      <c r="AF471" s="125" t="str">
        <f t="shared" si="690"/>
        <v/>
      </c>
      <c r="AG471" s="125" t="str">
        <f t="shared" si="690"/>
        <v/>
      </c>
    </row>
    <row r="472" spans="1:33" s="18" customFormat="1">
      <c r="A472" s="37" t="s">
        <v>38</v>
      </c>
      <c r="B472" s="23" t="s">
        <v>315</v>
      </c>
      <c r="C472" s="32" t="s">
        <v>1</v>
      </c>
      <c r="D472" s="125" t="str">
        <f>IF(G$83="","",D$199)</f>
        <v/>
      </c>
      <c r="E472" s="125" t="str">
        <f t="shared" ref="E472:AG472" si="691">IF(H$83="","",E$199)</f>
        <v/>
      </c>
      <c r="F472" s="125" t="str">
        <f t="shared" si="691"/>
        <v/>
      </c>
      <c r="G472" s="125" t="str">
        <f t="shared" si="691"/>
        <v/>
      </c>
      <c r="H472" s="125" t="str">
        <f t="shared" si="691"/>
        <v/>
      </c>
      <c r="I472" s="125" t="str">
        <f t="shared" si="691"/>
        <v/>
      </c>
      <c r="J472" s="125" t="str">
        <f t="shared" si="691"/>
        <v/>
      </c>
      <c r="K472" s="125" t="str">
        <f t="shared" si="691"/>
        <v/>
      </c>
      <c r="L472" s="125" t="str">
        <f t="shared" si="691"/>
        <v/>
      </c>
      <c r="M472" s="125" t="str">
        <f t="shared" si="691"/>
        <v/>
      </c>
      <c r="N472" s="125" t="str">
        <f t="shared" si="691"/>
        <v/>
      </c>
      <c r="O472" s="125" t="str">
        <f t="shared" si="691"/>
        <v/>
      </c>
      <c r="P472" s="125" t="str">
        <f t="shared" si="691"/>
        <v/>
      </c>
      <c r="Q472" s="125" t="str">
        <f t="shared" si="691"/>
        <v/>
      </c>
      <c r="R472" s="125" t="str">
        <f t="shared" si="691"/>
        <v/>
      </c>
      <c r="S472" s="125" t="str">
        <f t="shared" si="691"/>
        <v/>
      </c>
      <c r="T472" s="125" t="str">
        <f t="shared" si="691"/>
        <v/>
      </c>
      <c r="U472" s="125" t="str">
        <f t="shared" si="691"/>
        <v/>
      </c>
      <c r="V472" s="125" t="str">
        <f t="shared" si="691"/>
        <v/>
      </c>
      <c r="W472" s="125" t="str">
        <f t="shared" si="691"/>
        <v/>
      </c>
      <c r="X472" s="125" t="str">
        <f t="shared" si="691"/>
        <v/>
      </c>
      <c r="Y472" s="125" t="str">
        <f t="shared" si="691"/>
        <v/>
      </c>
      <c r="Z472" s="125" t="str">
        <f t="shared" si="691"/>
        <v/>
      </c>
      <c r="AA472" s="125" t="str">
        <f t="shared" si="691"/>
        <v/>
      </c>
      <c r="AB472" s="125" t="str">
        <f t="shared" si="691"/>
        <v/>
      </c>
      <c r="AC472" s="125" t="str">
        <f t="shared" si="691"/>
        <v/>
      </c>
      <c r="AD472" s="125" t="str">
        <f t="shared" si="691"/>
        <v/>
      </c>
      <c r="AE472" s="125" t="str">
        <f t="shared" si="691"/>
        <v/>
      </c>
      <c r="AF472" s="125" t="str">
        <f t="shared" si="691"/>
        <v/>
      </c>
      <c r="AG472" s="125" t="str">
        <f t="shared" si="691"/>
        <v/>
      </c>
    </row>
    <row r="473" spans="1:33" s="18" customFormat="1">
      <c r="A473" s="37" t="s">
        <v>39</v>
      </c>
      <c r="B473" s="23" t="s">
        <v>313</v>
      </c>
      <c r="C473" s="32" t="s">
        <v>1</v>
      </c>
      <c r="D473" s="125">
        <f t="shared" ref="D473:AG473" si="692">IF(G$83="","",IF(SUM(D464)-SUM(D470,D472,D241)&gt;0,(SUM(D464)-SUM(D470,D472,D241))*$D$43,0))</f>
        <v>0</v>
      </c>
      <c r="E473" s="125">
        <f t="shared" si="692"/>
        <v>0</v>
      </c>
      <c r="F473" s="125">
        <f t="shared" si="692"/>
        <v>0</v>
      </c>
      <c r="G473" s="125">
        <f t="shared" si="692"/>
        <v>0</v>
      </c>
      <c r="H473" s="125">
        <f t="shared" si="692"/>
        <v>0</v>
      </c>
      <c r="I473" s="125">
        <f t="shared" si="692"/>
        <v>0</v>
      </c>
      <c r="J473" s="125">
        <f t="shared" si="692"/>
        <v>0</v>
      </c>
      <c r="K473" s="125">
        <f t="shared" si="692"/>
        <v>0</v>
      </c>
      <c r="L473" s="125">
        <f t="shared" si="692"/>
        <v>0</v>
      </c>
      <c r="M473" s="125">
        <f t="shared" si="692"/>
        <v>0</v>
      </c>
      <c r="N473" s="125">
        <f t="shared" si="692"/>
        <v>0</v>
      </c>
      <c r="O473" s="125">
        <f t="shared" si="692"/>
        <v>0</v>
      </c>
      <c r="P473" s="125">
        <f t="shared" si="692"/>
        <v>0</v>
      </c>
      <c r="Q473" s="125">
        <f t="shared" si="692"/>
        <v>0</v>
      </c>
      <c r="R473" s="125">
        <f t="shared" si="692"/>
        <v>0</v>
      </c>
      <c r="S473" s="125">
        <f t="shared" si="692"/>
        <v>0</v>
      </c>
      <c r="T473" s="125">
        <f t="shared" si="692"/>
        <v>0</v>
      </c>
      <c r="U473" s="125">
        <f t="shared" si="692"/>
        <v>0</v>
      </c>
      <c r="V473" s="125">
        <f t="shared" si="692"/>
        <v>0</v>
      </c>
      <c r="W473" s="125">
        <f t="shared" si="692"/>
        <v>0</v>
      </c>
      <c r="X473" s="125">
        <f t="shared" si="692"/>
        <v>0</v>
      </c>
      <c r="Y473" s="125">
        <f t="shared" si="692"/>
        <v>0</v>
      </c>
      <c r="Z473" s="125">
        <f t="shared" si="692"/>
        <v>0</v>
      </c>
      <c r="AA473" s="125">
        <f t="shared" si="692"/>
        <v>0</v>
      </c>
      <c r="AB473" s="125">
        <f t="shared" si="692"/>
        <v>0</v>
      </c>
      <c r="AC473" s="125">
        <f t="shared" si="692"/>
        <v>0</v>
      </c>
      <c r="AD473" s="125">
        <f t="shared" si="692"/>
        <v>0</v>
      </c>
      <c r="AE473" s="125">
        <f t="shared" si="692"/>
        <v>0</v>
      </c>
      <c r="AF473" s="125">
        <f t="shared" si="692"/>
        <v>0</v>
      </c>
      <c r="AG473" s="125">
        <f t="shared" si="692"/>
        <v>0</v>
      </c>
    </row>
    <row r="474" spans="1:33" s="18" customFormat="1">
      <c r="A474" s="37" t="s">
        <v>40</v>
      </c>
      <c r="B474" s="23" t="s">
        <v>312</v>
      </c>
      <c r="C474" s="32" t="s">
        <v>1</v>
      </c>
      <c r="D474" s="125">
        <f>IF(G$83="","",D$395)</f>
        <v>0</v>
      </c>
      <c r="E474" s="125">
        <f t="shared" ref="E474:AG474" si="693">IF(E$458="","",E$395-D$395)</f>
        <v>0</v>
      </c>
      <c r="F474" s="125">
        <f t="shared" si="693"/>
        <v>0</v>
      </c>
      <c r="G474" s="125">
        <f t="shared" si="693"/>
        <v>0</v>
      </c>
      <c r="H474" s="125">
        <f t="shared" si="693"/>
        <v>0</v>
      </c>
      <c r="I474" s="125">
        <f t="shared" si="693"/>
        <v>0</v>
      </c>
      <c r="J474" s="125">
        <f t="shared" si="693"/>
        <v>0</v>
      </c>
      <c r="K474" s="125">
        <f t="shared" si="693"/>
        <v>0</v>
      </c>
      <c r="L474" s="125">
        <f t="shared" si="693"/>
        <v>0</v>
      </c>
      <c r="M474" s="125">
        <f t="shared" si="693"/>
        <v>0</v>
      </c>
      <c r="N474" s="125">
        <f t="shared" si="693"/>
        <v>0</v>
      </c>
      <c r="O474" s="125">
        <f t="shared" si="693"/>
        <v>0</v>
      </c>
      <c r="P474" s="125">
        <f t="shared" si="693"/>
        <v>0</v>
      </c>
      <c r="Q474" s="125">
        <f t="shared" si="693"/>
        <v>0</v>
      </c>
      <c r="R474" s="125">
        <f t="shared" si="693"/>
        <v>0</v>
      </c>
      <c r="S474" s="125">
        <f t="shared" si="693"/>
        <v>0</v>
      </c>
      <c r="T474" s="125">
        <f t="shared" si="693"/>
        <v>0</v>
      </c>
      <c r="U474" s="125">
        <f t="shared" si="693"/>
        <v>0</v>
      </c>
      <c r="V474" s="125">
        <f t="shared" si="693"/>
        <v>0</v>
      </c>
      <c r="W474" s="125">
        <f t="shared" si="693"/>
        <v>0</v>
      </c>
      <c r="X474" s="125">
        <f t="shared" si="693"/>
        <v>0</v>
      </c>
      <c r="Y474" s="125">
        <f t="shared" si="693"/>
        <v>0</v>
      </c>
      <c r="Z474" s="125">
        <f t="shared" si="693"/>
        <v>0</v>
      </c>
      <c r="AA474" s="125">
        <f t="shared" si="693"/>
        <v>0</v>
      </c>
      <c r="AB474" s="125">
        <f t="shared" si="693"/>
        <v>0</v>
      </c>
      <c r="AC474" s="125">
        <f t="shared" si="693"/>
        <v>0</v>
      </c>
      <c r="AD474" s="125">
        <f t="shared" si="693"/>
        <v>0</v>
      </c>
      <c r="AE474" s="125">
        <f t="shared" si="693"/>
        <v>0</v>
      </c>
      <c r="AF474" s="125">
        <f t="shared" si="693"/>
        <v>0</v>
      </c>
      <c r="AG474" s="125">
        <f t="shared" si="693"/>
        <v>0</v>
      </c>
    </row>
    <row r="475" spans="1:33" s="18" customFormat="1">
      <c r="A475" s="38" t="s">
        <v>41</v>
      </c>
      <c r="B475" s="25" t="s">
        <v>29</v>
      </c>
      <c r="C475" s="126" t="s">
        <v>1</v>
      </c>
      <c r="D475" s="127"/>
      <c r="E475" s="127"/>
      <c r="F475" s="127"/>
      <c r="G475" s="127"/>
      <c r="H475" s="127"/>
      <c r="I475" s="127"/>
      <c r="J475" s="127"/>
      <c r="K475" s="127"/>
      <c r="L475" s="127"/>
      <c r="M475" s="127"/>
      <c r="N475" s="127"/>
      <c r="O475" s="127"/>
      <c r="P475" s="127"/>
      <c r="Q475" s="127"/>
      <c r="R475" s="127"/>
      <c r="S475" s="127"/>
      <c r="T475" s="127"/>
      <c r="U475" s="127"/>
      <c r="V475" s="127"/>
      <c r="W475" s="127"/>
      <c r="X475" s="127"/>
      <c r="Y475" s="127"/>
      <c r="Z475" s="127"/>
      <c r="AA475" s="127"/>
      <c r="AB475" s="127"/>
      <c r="AC475" s="127"/>
      <c r="AD475" s="127"/>
      <c r="AE475" s="127"/>
      <c r="AF475" s="127"/>
      <c r="AG475" s="127"/>
    </row>
    <row r="476" spans="1:33" s="18" customFormat="1">
      <c r="A476" s="48">
        <v>3</v>
      </c>
      <c r="B476" s="122" t="s">
        <v>30</v>
      </c>
      <c r="C476" s="2" t="s">
        <v>1</v>
      </c>
      <c r="D476" s="124">
        <f>IF(G$83="","",D460-D468)</f>
        <v>0</v>
      </c>
      <c r="E476" s="124">
        <f t="shared" ref="E476:AG476" si="694">IF(E$458="","",E460-E468)</f>
        <v>0</v>
      </c>
      <c r="F476" s="124">
        <f t="shared" si="694"/>
        <v>0</v>
      </c>
      <c r="G476" s="124">
        <f t="shared" si="694"/>
        <v>0</v>
      </c>
      <c r="H476" s="124">
        <f t="shared" si="694"/>
        <v>0</v>
      </c>
      <c r="I476" s="124">
        <f t="shared" si="694"/>
        <v>0</v>
      </c>
      <c r="J476" s="124">
        <f t="shared" si="694"/>
        <v>0</v>
      </c>
      <c r="K476" s="124">
        <f t="shared" si="694"/>
        <v>0</v>
      </c>
      <c r="L476" s="124">
        <f t="shared" si="694"/>
        <v>0</v>
      </c>
      <c r="M476" s="124">
        <f t="shared" si="694"/>
        <v>0</v>
      </c>
      <c r="N476" s="124">
        <f t="shared" si="694"/>
        <v>0</v>
      </c>
      <c r="O476" s="124">
        <f t="shared" si="694"/>
        <v>0</v>
      </c>
      <c r="P476" s="124">
        <f t="shared" si="694"/>
        <v>0</v>
      </c>
      <c r="Q476" s="124">
        <f t="shared" si="694"/>
        <v>0</v>
      </c>
      <c r="R476" s="124">
        <f t="shared" si="694"/>
        <v>0</v>
      </c>
      <c r="S476" s="124">
        <f t="shared" si="694"/>
        <v>0</v>
      </c>
      <c r="T476" s="124">
        <f t="shared" si="694"/>
        <v>0</v>
      </c>
      <c r="U476" s="124">
        <f t="shared" si="694"/>
        <v>0</v>
      </c>
      <c r="V476" s="124">
        <f t="shared" si="694"/>
        <v>0</v>
      </c>
      <c r="W476" s="124">
        <f t="shared" si="694"/>
        <v>0</v>
      </c>
      <c r="X476" s="124">
        <f t="shared" si="694"/>
        <v>0</v>
      </c>
      <c r="Y476" s="124">
        <f t="shared" si="694"/>
        <v>0</v>
      </c>
      <c r="Z476" s="124">
        <f t="shared" si="694"/>
        <v>0</v>
      </c>
      <c r="AA476" s="124">
        <f t="shared" si="694"/>
        <v>0</v>
      </c>
      <c r="AB476" s="124">
        <f t="shared" si="694"/>
        <v>0</v>
      </c>
      <c r="AC476" s="124">
        <f t="shared" si="694"/>
        <v>0</v>
      </c>
      <c r="AD476" s="124">
        <f t="shared" si="694"/>
        <v>0</v>
      </c>
      <c r="AE476" s="124">
        <f t="shared" si="694"/>
        <v>0</v>
      </c>
      <c r="AF476" s="124">
        <f t="shared" si="694"/>
        <v>0</v>
      </c>
      <c r="AG476" s="124">
        <f t="shared" si="694"/>
        <v>0</v>
      </c>
    </row>
    <row r="477" spans="1:33" s="18" customFormat="1">
      <c r="A477" s="35">
        <v>4</v>
      </c>
      <c r="B477" s="4" t="s">
        <v>31</v>
      </c>
      <c r="C477" s="17" t="s">
        <v>1</v>
      </c>
      <c r="D477" s="123">
        <f>IF(G$83="","",D459+D476)</f>
        <v>0</v>
      </c>
      <c r="E477" s="123">
        <f t="shared" ref="E477:AG477" si="695">IF(E$458="","",E459+E476)</f>
        <v>0</v>
      </c>
      <c r="F477" s="123">
        <f t="shared" si="695"/>
        <v>0</v>
      </c>
      <c r="G477" s="123">
        <f t="shared" si="695"/>
        <v>0</v>
      </c>
      <c r="H477" s="123">
        <f t="shared" si="695"/>
        <v>0</v>
      </c>
      <c r="I477" s="123">
        <f t="shared" si="695"/>
        <v>0</v>
      </c>
      <c r="J477" s="123">
        <f t="shared" si="695"/>
        <v>0</v>
      </c>
      <c r="K477" s="123">
        <f t="shared" si="695"/>
        <v>0</v>
      </c>
      <c r="L477" s="123">
        <f t="shared" si="695"/>
        <v>0</v>
      </c>
      <c r="M477" s="123">
        <f t="shared" si="695"/>
        <v>0</v>
      </c>
      <c r="N477" s="123">
        <f t="shared" si="695"/>
        <v>0</v>
      </c>
      <c r="O477" s="123">
        <f t="shared" si="695"/>
        <v>0</v>
      </c>
      <c r="P477" s="123">
        <f t="shared" si="695"/>
        <v>0</v>
      </c>
      <c r="Q477" s="123">
        <f t="shared" si="695"/>
        <v>0</v>
      </c>
      <c r="R477" s="123">
        <f t="shared" si="695"/>
        <v>0</v>
      </c>
      <c r="S477" s="123">
        <f t="shared" si="695"/>
        <v>0</v>
      </c>
      <c r="T477" s="123">
        <f t="shared" si="695"/>
        <v>0</v>
      </c>
      <c r="U477" s="123">
        <f t="shared" si="695"/>
        <v>0</v>
      </c>
      <c r="V477" s="123">
        <f t="shared" si="695"/>
        <v>0</v>
      </c>
      <c r="W477" s="123">
        <f t="shared" si="695"/>
        <v>0</v>
      </c>
      <c r="X477" s="123">
        <f t="shared" si="695"/>
        <v>0</v>
      </c>
      <c r="Y477" s="123">
        <f t="shared" si="695"/>
        <v>0</v>
      </c>
      <c r="Z477" s="123">
        <f t="shared" si="695"/>
        <v>0</v>
      </c>
      <c r="AA477" s="123">
        <f t="shared" si="695"/>
        <v>0</v>
      </c>
      <c r="AB477" s="123">
        <f t="shared" si="695"/>
        <v>0</v>
      </c>
      <c r="AC477" s="123">
        <f t="shared" si="695"/>
        <v>0</v>
      </c>
      <c r="AD477" s="123">
        <f t="shared" si="695"/>
        <v>0</v>
      </c>
      <c r="AE477" s="123">
        <f t="shared" si="695"/>
        <v>0</v>
      </c>
      <c r="AF477" s="123">
        <f t="shared" si="695"/>
        <v>0</v>
      </c>
      <c r="AG477" s="123">
        <f t="shared" si="695"/>
        <v>0</v>
      </c>
    </row>
    <row r="478" spans="1:33" s="18" customFormat="1">
      <c r="A478" s="141">
        <v>5</v>
      </c>
      <c r="B478" s="266" t="s">
        <v>302</v>
      </c>
      <c r="C478" s="267" t="s">
        <v>79</v>
      </c>
      <c r="D478" s="372" t="str">
        <f>IF(COUNTIF($D$477:$AG$477,"&lt;0")&gt;0,"Nie","Tak")</f>
        <v>Tak</v>
      </c>
      <c r="E478" s="6"/>
      <c r="F478" s="6"/>
      <c r="G478" s="6"/>
      <c r="H478" s="6"/>
      <c r="I478" s="6"/>
      <c r="J478" s="6"/>
      <c r="K478" s="6"/>
      <c r="L478" s="6"/>
      <c r="M478" s="6"/>
      <c r="N478" s="6"/>
      <c r="O478" s="6"/>
      <c r="P478" s="6"/>
      <c r="Q478" s="6"/>
      <c r="R478" s="6"/>
      <c r="S478" s="6"/>
      <c r="T478" s="6"/>
      <c r="U478" s="6"/>
      <c r="V478" s="6"/>
      <c r="W478" s="6"/>
      <c r="X478" s="6"/>
      <c r="Y478" s="6"/>
      <c r="Z478" s="6"/>
      <c r="AA478" s="6"/>
      <c r="AB478" s="6" t="s">
        <v>59</v>
      </c>
      <c r="AC478" s="6" t="s">
        <v>59</v>
      </c>
      <c r="AD478" s="6" t="s">
        <v>59</v>
      </c>
      <c r="AE478" s="6" t="s">
        <v>59</v>
      </c>
      <c r="AF478" s="6" t="s">
        <v>59</v>
      </c>
      <c r="AG478" s="6" t="s">
        <v>59</v>
      </c>
    </row>
    <row r="479" spans="1:33" s="346" customFormat="1" ht="19.5" customHeight="1">
      <c r="A479" s="345"/>
      <c r="B479" s="346" t="s">
        <v>316</v>
      </c>
    </row>
    <row r="480" spans="1:33" s="8" customFormat="1">
      <c r="A480" s="833" t="s">
        <v>10</v>
      </c>
      <c r="B480" s="766" t="s">
        <v>2</v>
      </c>
      <c r="C480" s="797" t="s">
        <v>0</v>
      </c>
      <c r="D480" s="335" t="str">
        <f t="shared" ref="D480" si="696">IF(G$83="","",G$83)</f>
        <v>Faza oper.</v>
      </c>
      <c r="E480" s="335" t="str">
        <f t="shared" ref="E480" si="697">IF(H$83="","",H$83)</f>
        <v>Faza oper.</v>
      </c>
      <c r="F480" s="335" t="str">
        <f t="shared" ref="F480" si="698">IF(I$83="","",I$83)</f>
        <v>Faza oper.</v>
      </c>
      <c r="G480" s="335" t="str">
        <f t="shared" ref="G480" si="699">IF(J$83="","",J$83)</f>
        <v>Faza oper.</v>
      </c>
      <c r="H480" s="335" t="str">
        <f t="shared" ref="H480" si="700">IF(K$83="","",K$83)</f>
        <v>Faza oper.</v>
      </c>
      <c r="I480" s="335" t="str">
        <f t="shared" ref="I480" si="701">IF(L$83="","",L$83)</f>
        <v>Faza oper.</v>
      </c>
      <c r="J480" s="335" t="str">
        <f t="shared" ref="J480" si="702">IF(M$83="","",M$83)</f>
        <v>Faza oper.</v>
      </c>
      <c r="K480" s="335" t="str">
        <f t="shared" ref="K480" si="703">IF(N$83="","",N$83)</f>
        <v>Faza oper.</v>
      </c>
      <c r="L480" s="335" t="str">
        <f t="shared" ref="L480" si="704">IF(O$83="","",O$83)</f>
        <v>Faza oper.</v>
      </c>
      <c r="M480" s="335" t="str">
        <f t="shared" ref="M480" si="705">IF(P$83="","",P$83)</f>
        <v>Faza oper.</v>
      </c>
      <c r="N480" s="335" t="str">
        <f t="shared" ref="N480" si="706">IF(Q$83="","",Q$83)</f>
        <v>Faza oper.</v>
      </c>
      <c r="O480" s="335" t="str">
        <f t="shared" ref="O480" si="707">IF(R$83="","",R$83)</f>
        <v>Faza oper.</v>
      </c>
      <c r="P480" s="335" t="str">
        <f t="shared" ref="P480" si="708">IF(S$83="","",S$83)</f>
        <v>Faza oper.</v>
      </c>
      <c r="Q480" s="335" t="str">
        <f t="shared" ref="Q480" si="709">IF(T$83="","",T$83)</f>
        <v>Faza oper.</v>
      </c>
      <c r="R480" s="335" t="str">
        <f t="shared" ref="R480" si="710">IF(U$83="","",U$83)</f>
        <v>Faza oper.</v>
      </c>
      <c r="S480" s="335" t="str">
        <f t="shared" ref="S480" si="711">IF(V$83="","",V$83)</f>
        <v>Faza oper.</v>
      </c>
      <c r="T480" s="335" t="str">
        <f t="shared" ref="T480" si="712">IF(W$83="","",W$83)</f>
        <v>Faza oper.</v>
      </c>
      <c r="U480" s="335" t="str">
        <f t="shared" ref="U480" si="713">IF(X$83="","",X$83)</f>
        <v>Faza oper.</v>
      </c>
      <c r="V480" s="335" t="str">
        <f t="shared" ref="V480" si="714">IF(Y$83="","",Y$83)</f>
        <v>Faza oper.</v>
      </c>
      <c r="W480" s="335" t="str">
        <f t="shared" ref="W480" si="715">IF(Z$83="","",Z$83)</f>
        <v>Faza oper.</v>
      </c>
      <c r="X480" s="335" t="str">
        <f t="shared" ref="X480" si="716">IF(AA$83="","",AA$83)</f>
        <v>Faza oper.</v>
      </c>
      <c r="Y480" s="335" t="str">
        <f t="shared" ref="Y480" si="717">IF(AB$83="","",AB$83)</f>
        <v>Faza oper.</v>
      </c>
      <c r="Z480" s="335" t="str">
        <f t="shared" ref="Z480" si="718">IF(AC$83="","",AC$83)</f>
        <v>Faza oper.</v>
      </c>
      <c r="AA480" s="335" t="str">
        <f t="shared" ref="AA480" si="719">IF(AD$83="","",AD$83)</f>
        <v>Faza oper.</v>
      </c>
      <c r="AB480" s="335" t="str">
        <f t="shared" ref="AB480" si="720">IF(AE$83="","",AE$83)</f>
        <v>Faza oper.</v>
      </c>
      <c r="AC480" s="335" t="str">
        <f t="shared" ref="AC480" si="721">IF(AF$83="","",AF$83)</f>
        <v>Faza oper.</v>
      </c>
      <c r="AD480" s="335" t="str">
        <f t="shared" ref="AD480" si="722">IF(AG$83="","",AG$83)</f>
        <v>Faza oper.</v>
      </c>
      <c r="AE480" s="335" t="str">
        <f t="shared" ref="AE480" si="723">IF(AH$83="","",AH$83)</f>
        <v>Faza oper.</v>
      </c>
      <c r="AF480" s="335" t="str">
        <f t="shared" ref="AF480" si="724">IF(AI$83="","",AI$83)</f>
        <v>Faza oper.</v>
      </c>
      <c r="AG480" s="335" t="str">
        <f t="shared" ref="AG480" si="725">IF(AJ$83="","",AJ$83)</f>
        <v>Faza oper.</v>
      </c>
    </row>
    <row r="481" spans="1:33" s="8" customFormat="1">
      <c r="A481" s="834"/>
      <c r="B481" s="767"/>
      <c r="C481" s="832"/>
      <c r="D481" s="12">
        <f t="shared" ref="D481" si="726">IF(G$84="","",G$84)</f>
        <v>2021</v>
      </c>
      <c r="E481" s="12">
        <f t="shared" ref="E481" si="727">IF(H$84="","",H$84)</f>
        <v>2022</v>
      </c>
      <c r="F481" s="12">
        <f t="shared" ref="F481" si="728">IF(I$84="","",I$84)</f>
        <v>2023</v>
      </c>
      <c r="G481" s="12">
        <f t="shared" ref="G481" si="729">IF(J$84="","",J$84)</f>
        <v>2024</v>
      </c>
      <c r="H481" s="12">
        <f t="shared" ref="H481" si="730">IF(K$84="","",K$84)</f>
        <v>2025</v>
      </c>
      <c r="I481" s="12">
        <f t="shared" ref="I481" si="731">IF(L$84="","",L$84)</f>
        <v>2026</v>
      </c>
      <c r="J481" s="12">
        <f t="shared" ref="J481" si="732">IF(M$84="","",M$84)</f>
        <v>2027</v>
      </c>
      <c r="K481" s="12">
        <f t="shared" ref="K481" si="733">IF(N$84="","",N$84)</f>
        <v>2028</v>
      </c>
      <c r="L481" s="12">
        <f t="shared" ref="L481" si="734">IF(O$84="","",O$84)</f>
        <v>2029</v>
      </c>
      <c r="M481" s="12">
        <f t="shared" ref="M481" si="735">IF(P$84="","",P$84)</f>
        <v>2030</v>
      </c>
      <c r="N481" s="12">
        <f t="shared" ref="N481" si="736">IF(Q$84="","",Q$84)</f>
        <v>2031</v>
      </c>
      <c r="O481" s="12">
        <f t="shared" ref="O481" si="737">IF(R$84="","",R$84)</f>
        <v>2032</v>
      </c>
      <c r="P481" s="12">
        <f t="shared" ref="P481" si="738">IF(S$84="","",S$84)</f>
        <v>2033</v>
      </c>
      <c r="Q481" s="12">
        <f t="shared" ref="Q481" si="739">IF(T$84="","",T$84)</f>
        <v>2034</v>
      </c>
      <c r="R481" s="12">
        <f t="shared" ref="R481" si="740">IF(U$84="","",U$84)</f>
        <v>2035</v>
      </c>
      <c r="S481" s="12">
        <f t="shared" ref="S481" si="741">IF(V$84="","",V$84)</f>
        <v>2036</v>
      </c>
      <c r="T481" s="12">
        <f t="shared" ref="T481" si="742">IF(W$84="","",W$84)</f>
        <v>2037</v>
      </c>
      <c r="U481" s="12">
        <f t="shared" ref="U481" si="743">IF(X$84="","",X$84)</f>
        <v>2038</v>
      </c>
      <c r="V481" s="12">
        <f t="shared" ref="V481" si="744">IF(Y$84="","",Y$84)</f>
        <v>2039</v>
      </c>
      <c r="W481" s="12">
        <f t="shared" ref="W481" si="745">IF(Z$84="","",Z$84)</f>
        <v>2040</v>
      </c>
      <c r="X481" s="12">
        <f t="shared" ref="X481" si="746">IF(AA$84="","",AA$84)</f>
        <v>2041</v>
      </c>
      <c r="Y481" s="12">
        <f t="shared" ref="Y481" si="747">IF(AB$84="","",AB$84)</f>
        <v>2042</v>
      </c>
      <c r="Z481" s="12">
        <f t="shared" ref="Z481" si="748">IF(AC$84="","",AC$84)</f>
        <v>2043</v>
      </c>
      <c r="AA481" s="12">
        <f t="shared" ref="AA481" si="749">IF(AD$84="","",AD$84)</f>
        <v>2044</v>
      </c>
      <c r="AB481" s="12">
        <f t="shared" ref="AB481" si="750">IF(AE$84="","",AE$84)</f>
        <v>2045</v>
      </c>
      <c r="AC481" s="12">
        <f t="shared" ref="AC481" si="751">IF(AF$84="","",AF$84)</f>
        <v>2046</v>
      </c>
      <c r="AD481" s="12">
        <f t="shared" ref="AD481" si="752">IF(AG$84="","",AG$84)</f>
        <v>2047</v>
      </c>
      <c r="AE481" s="12">
        <f t="shared" ref="AE481" si="753">IF(AH$84="","",AH$84)</f>
        <v>2048</v>
      </c>
      <c r="AF481" s="12">
        <f t="shared" ref="AF481" si="754">IF(AI$84="","",AI$84)</f>
        <v>2049</v>
      </c>
      <c r="AG481" s="12">
        <f t="shared" ref="AG481" si="755">IF(AJ$84="","",AJ$84)</f>
        <v>2050</v>
      </c>
    </row>
    <row r="482" spans="1:33" s="62" customFormat="1">
      <c r="A482" s="138">
        <v>0</v>
      </c>
      <c r="B482" s="139" t="s">
        <v>23</v>
      </c>
      <c r="C482" s="256" t="s">
        <v>1</v>
      </c>
      <c r="D482" s="257">
        <f>IF(Dane!F261="",0,SUM(Dane!F261))</f>
        <v>0</v>
      </c>
      <c r="E482" s="257">
        <f>IF(H$83="","",D500)</f>
        <v>0</v>
      </c>
      <c r="F482" s="257">
        <f t="shared" ref="F482" si="756">IF(I$83="","",E500)</f>
        <v>0</v>
      </c>
      <c r="G482" s="257">
        <f t="shared" ref="G482" si="757">IF(J$83="","",F500)</f>
        <v>0</v>
      </c>
      <c r="H482" s="257">
        <f t="shared" ref="H482" si="758">IF(K$83="","",G500)</f>
        <v>0</v>
      </c>
      <c r="I482" s="257">
        <f t="shared" ref="I482" si="759">IF(L$83="","",H500)</f>
        <v>0</v>
      </c>
      <c r="J482" s="257">
        <f t="shared" ref="J482" si="760">IF(M$83="","",I500)</f>
        <v>0</v>
      </c>
      <c r="K482" s="257">
        <f t="shared" ref="K482" si="761">IF(N$83="","",J500)</f>
        <v>0</v>
      </c>
      <c r="L482" s="257">
        <f t="shared" ref="L482" si="762">IF(O$83="","",K500)</f>
        <v>0</v>
      </c>
      <c r="M482" s="257">
        <f t="shared" ref="M482" si="763">IF(P$83="","",L500)</f>
        <v>0</v>
      </c>
      <c r="N482" s="257">
        <f t="shared" ref="N482" si="764">IF(Q$83="","",M500)</f>
        <v>0</v>
      </c>
      <c r="O482" s="257">
        <f t="shared" ref="O482" si="765">IF(R$83="","",N500)</f>
        <v>0</v>
      </c>
      <c r="P482" s="257">
        <f t="shared" ref="P482" si="766">IF(S$83="","",O500)</f>
        <v>0</v>
      </c>
      <c r="Q482" s="257">
        <f t="shared" ref="Q482" si="767">IF(T$83="","",P500)</f>
        <v>0</v>
      </c>
      <c r="R482" s="257">
        <f t="shared" ref="R482" si="768">IF(U$83="","",Q500)</f>
        <v>0</v>
      </c>
      <c r="S482" s="257">
        <f t="shared" ref="S482" si="769">IF(V$83="","",R500)</f>
        <v>0</v>
      </c>
      <c r="T482" s="257">
        <f t="shared" ref="T482" si="770">IF(W$83="","",S500)</f>
        <v>0</v>
      </c>
      <c r="U482" s="257">
        <f t="shared" ref="U482" si="771">IF(X$83="","",T500)</f>
        <v>0</v>
      </c>
      <c r="V482" s="257">
        <f t="shared" ref="V482" si="772">IF(Y$83="","",U500)</f>
        <v>0</v>
      </c>
      <c r="W482" s="257">
        <f t="shared" ref="W482" si="773">IF(Z$83="","",V500)</f>
        <v>0</v>
      </c>
      <c r="X482" s="257">
        <f t="shared" ref="X482" si="774">IF(AA$83="","",W500)</f>
        <v>0</v>
      </c>
      <c r="Y482" s="257">
        <f t="shared" ref="Y482" si="775">IF(AB$83="","",X500)</f>
        <v>0</v>
      </c>
      <c r="Z482" s="257">
        <f t="shared" ref="Z482" si="776">IF(AC$83="","",Y500)</f>
        <v>0</v>
      </c>
      <c r="AA482" s="257">
        <f t="shared" ref="AA482" si="777">IF(AD$83="","",Z500)</f>
        <v>0</v>
      </c>
      <c r="AB482" s="257">
        <f t="shared" ref="AB482" si="778">IF(AE$83="","",AA500)</f>
        <v>0</v>
      </c>
      <c r="AC482" s="257">
        <f t="shared" ref="AC482" si="779">IF(AF$83="","",AB500)</f>
        <v>0</v>
      </c>
      <c r="AD482" s="257">
        <f t="shared" ref="AD482" si="780">IF(AG$83="","",AC500)</f>
        <v>0</v>
      </c>
      <c r="AE482" s="257">
        <f t="shared" ref="AE482" si="781">IF(AH$83="","",AD500)</f>
        <v>0</v>
      </c>
      <c r="AF482" s="257">
        <f t="shared" ref="AF482" si="782">IF(AI$83="","",AE500)</f>
        <v>0</v>
      </c>
      <c r="AG482" s="257">
        <f t="shared" ref="AG482" si="783">IF(AJ$83="","",AF500)</f>
        <v>0</v>
      </c>
    </row>
    <row r="483" spans="1:33" s="62" customFormat="1">
      <c r="A483" s="403">
        <v>1</v>
      </c>
      <c r="B483" s="404" t="s">
        <v>24</v>
      </c>
      <c r="C483" s="405" t="s">
        <v>1</v>
      </c>
      <c r="D483" s="406">
        <f>IF(G$83="","",SUM(D484:D490))</f>
        <v>0</v>
      </c>
      <c r="E483" s="406">
        <f t="shared" ref="E483" si="784">IF(H$83="","",SUM(E484:E490))</f>
        <v>0</v>
      </c>
      <c r="F483" s="406">
        <f t="shared" ref="F483" si="785">IF(I$83="","",SUM(F484:F490))</f>
        <v>0</v>
      </c>
      <c r="G483" s="406">
        <f t="shared" ref="G483" si="786">IF(J$83="","",SUM(G484:G490))</f>
        <v>0</v>
      </c>
      <c r="H483" s="406">
        <f t="shared" ref="H483" si="787">IF(K$83="","",SUM(H484:H490))</f>
        <v>0</v>
      </c>
      <c r="I483" s="406">
        <f t="shared" ref="I483" si="788">IF(L$83="","",SUM(I484:I490))</f>
        <v>0</v>
      </c>
      <c r="J483" s="406">
        <f t="shared" ref="J483" si="789">IF(M$83="","",SUM(J484:J490))</f>
        <v>0</v>
      </c>
      <c r="K483" s="406">
        <f t="shared" ref="K483" si="790">IF(N$83="","",SUM(K484:K490))</f>
        <v>0</v>
      </c>
      <c r="L483" s="406">
        <f t="shared" ref="L483" si="791">IF(O$83="","",SUM(L484:L490))</f>
        <v>0</v>
      </c>
      <c r="M483" s="406">
        <f t="shared" ref="M483" si="792">IF(P$83="","",SUM(M484:M490))</f>
        <v>0</v>
      </c>
      <c r="N483" s="406">
        <f t="shared" ref="N483" si="793">IF(Q$83="","",SUM(N484:N490))</f>
        <v>0</v>
      </c>
      <c r="O483" s="406">
        <f t="shared" ref="O483" si="794">IF(R$83="","",SUM(O484:O490))</f>
        <v>0</v>
      </c>
      <c r="P483" s="406">
        <f t="shared" ref="P483" si="795">IF(S$83="","",SUM(P484:P490))</f>
        <v>0</v>
      </c>
      <c r="Q483" s="406">
        <f t="shared" ref="Q483" si="796">IF(T$83="","",SUM(Q484:Q490))</f>
        <v>0</v>
      </c>
      <c r="R483" s="406">
        <f t="shared" ref="R483" si="797">IF(U$83="","",SUM(R484:R490))</f>
        <v>0</v>
      </c>
      <c r="S483" s="406">
        <f t="shared" ref="S483" si="798">IF(V$83="","",SUM(S484:S490))</f>
        <v>0</v>
      </c>
      <c r="T483" s="406">
        <f t="shared" ref="T483" si="799">IF(W$83="","",SUM(T484:T490))</f>
        <v>0</v>
      </c>
      <c r="U483" s="406">
        <f t="shared" ref="U483" si="800">IF(X$83="","",SUM(U484:U490))</f>
        <v>0</v>
      </c>
      <c r="V483" s="406">
        <f t="shared" ref="V483" si="801">IF(Y$83="","",SUM(V484:V490))</f>
        <v>0</v>
      </c>
      <c r="W483" s="406">
        <f t="shared" ref="W483" si="802">IF(Z$83="","",SUM(W484:W490))</f>
        <v>0</v>
      </c>
      <c r="X483" s="406">
        <f t="shared" ref="X483" si="803">IF(AA$83="","",SUM(X484:X490))</f>
        <v>0</v>
      </c>
      <c r="Y483" s="406">
        <f t="shared" ref="Y483" si="804">IF(AB$83="","",SUM(Y484:Y490))</f>
        <v>0</v>
      </c>
      <c r="Z483" s="406">
        <f t="shared" ref="Z483" si="805">IF(AC$83="","",SUM(Z484:Z490))</f>
        <v>0</v>
      </c>
      <c r="AA483" s="406">
        <f t="shared" ref="AA483" si="806">IF(AD$83="","",SUM(AA484:AA490))</f>
        <v>0</v>
      </c>
      <c r="AB483" s="406">
        <f t="shared" ref="AB483" si="807">IF(AE$83="","",SUM(AB484:AB490))</f>
        <v>0</v>
      </c>
      <c r="AC483" s="406">
        <f t="shared" ref="AC483" si="808">IF(AF$83="","",SUM(AC484:AC490))</f>
        <v>0</v>
      </c>
      <c r="AD483" s="406">
        <f t="shared" ref="AD483" si="809">IF(AG$83="","",SUM(AD484:AD490))</f>
        <v>0</v>
      </c>
      <c r="AE483" s="406">
        <f t="shared" ref="AE483" si="810">IF(AH$83="","",SUM(AE484:AE490))</f>
        <v>0</v>
      </c>
      <c r="AF483" s="406">
        <f t="shared" ref="AF483" si="811">IF(AI$83="","",SUM(AF484:AF490))</f>
        <v>0</v>
      </c>
      <c r="AG483" s="406">
        <f t="shared" ref="AG483" si="812">IF(AJ$83="","",SUM(AG484:AG490))</f>
        <v>0</v>
      </c>
    </row>
    <row r="484" spans="1:33" s="62" customFormat="1">
      <c r="A484" s="75" t="s">
        <v>11</v>
      </c>
      <c r="B484" s="76" t="s">
        <v>305</v>
      </c>
      <c r="C484" s="77" t="s">
        <v>1</v>
      </c>
      <c r="D484" s="258">
        <f>IF(G$83="","",IF(D$185="",0,IF((1-$D$430)*D$181+SUM(D$184)-SUM(D$462)&lt;0,0,(1-$D$430)*D$181+SUM(D$184)-SUM(D$462))))</f>
        <v>0</v>
      </c>
      <c r="E484" s="258">
        <f t="shared" ref="E484:AG484" si="813">IF(H$83="","",IF(E$185="",0,IF((1-$D$430)*E$181+SUM(E$184)-SUM(E$462)&lt;0,0,(1-$D$430)*E$181+SUM(E$184)-SUM(E$462))))</f>
        <v>0</v>
      </c>
      <c r="F484" s="258">
        <f t="shared" si="813"/>
        <v>0</v>
      </c>
      <c r="G484" s="258">
        <f t="shared" si="813"/>
        <v>0</v>
      </c>
      <c r="H484" s="258">
        <f t="shared" si="813"/>
        <v>0</v>
      </c>
      <c r="I484" s="258">
        <f t="shared" si="813"/>
        <v>0</v>
      </c>
      <c r="J484" s="258">
        <f t="shared" si="813"/>
        <v>0</v>
      </c>
      <c r="K484" s="258">
        <f t="shared" si="813"/>
        <v>0</v>
      </c>
      <c r="L484" s="258">
        <f t="shared" si="813"/>
        <v>0</v>
      </c>
      <c r="M484" s="258">
        <f t="shared" si="813"/>
        <v>0</v>
      </c>
      <c r="N484" s="258">
        <f t="shared" si="813"/>
        <v>0</v>
      </c>
      <c r="O484" s="258">
        <f t="shared" si="813"/>
        <v>0</v>
      </c>
      <c r="P484" s="258">
        <f t="shared" si="813"/>
        <v>0</v>
      </c>
      <c r="Q484" s="258">
        <f t="shared" si="813"/>
        <v>0</v>
      </c>
      <c r="R484" s="258">
        <f t="shared" si="813"/>
        <v>0</v>
      </c>
      <c r="S484" s="258">
        <f t="shared" si="813"/>
        <v>0</v>
      </c>
      <c r="T484" s="258">
        <f t="shared" si="813"/>
        <v>0</v>
      </c>
      <c r="U484" s="258">
        <f t="shared" si="813"/>
        <v>0</v>
      </c>
      <c r="V484" s="258">
        <f t="shared" si="813"/>
        <v>0</v>
      </c>
      <c r="W484" s="258">
        <f t="shared" si="813"/>
        <v>0</v>
      </c>
      <c r="X484" s="258">
        <f t="shared" si="813"/>
        <v>0</v>
      </c>
      <c r="Y484" s="258">
        <f t="shared" si="813"/>
        <v>0</v>
      </c>
      <c r="Z484" s="258">
        <f t="shared" si="813"/>
        <v>0</v>
      </c>
      <c r="AA484" s="258">
        <f t="shared" si="813"/>
        <v>0</v>
      </c>
      <c r="AB484" s="258">
        <f t="shared" si="813"/>
        <v>0</v>
      </c>
      <c r="AC484" s="258">
        <f t="shared" si="813"/>
        <v>0</v>
      </c>
      <c r="AD484" s="258">
        <f t="shared" si="813"/>
        <v>0</v>
      </c>
      <c r="AE484" s="258">
        <f t="shared" si="813"/>
        <v>0</v>
      </c>
      <c r="AF484" s="258">
        <f t="shared" si="813"/>
        <v>0</v>
      </c>
      <c r="AG484" s="258">
        <f t="shared" si="813"/>
        <v>0</v>
      </c>
    </row>
    <row r="485" spans="1:33" s="61" customFormat="1">
      <c r="A485" s="75" t="s">
        <v>12</v>
      </c>
      <c r="B485" s="76" t="s">
        <v>25</v>
      </c>
      <c r="C485" s="77" t="s">
        <v>1</v>
      </c>
      <c r="D485" s="258" t="str">
        <f>IF(G$83="","",D$197)</f>
        <v/>
      </c>
      <c r="E485" s="258" t="str">
        <f t="shared" ref="E485" si="814">IF(H$83="","",E$197)</f>
        <v/>
      </c>
      <c r="F485" s="258" t="str">
        <f t="shared" ref="F485" si="815">IF(I$83="","",F$197)</f>
        <v/>
      </c>
      <c r="G485" s="258" t="str">
        <f t="shared" ref="G485" si="816">IF(J$83="","",G$197)</f>
        <v/>
      </c>
      <c r="H485" s="258" t="str">
        <f t="shared" ref="H485" si="817">IF(K$83="","",H$197)</f>
        <v/>
      </c>
      <c r="I485" s="258" t="str">
        <f t="shared" ref="I485" si="818">IF(L$83="","",I$197)</f>
        <v/>
      </c>
      <c r="J485" s="258" t="str">
        <f t="shared" ref="J485" si="819">IF(M$83="","",J$197)</f>
        <v/>
      </c>
      <c r="K485" s="258" t="str">
        <f t="shared" ref="K485" si="820">IF(N$83="","",K$197)</f>
        <v/>
      </c>
      <c r="L485" s="258" t="str">
        <f t="shared" ref="L485" si="821">IF(O$83="","",L$197)</f>
        <v/>
      </c>
      <c r="M485" s="258" t="str">
        <f t="shared" ref="M485" si="822">IF(P$83="","",M$197)</f>
        <v/>
      </c>
      <c r="N485" s="258" t="str">
        <f t="shared" ref="N485" si="823">IF(Q$83="","",N$197)</f>
        <v/>
      </c>
      <c r="O485" s="258" t="str">
        <f t="shared" ref="O485" si="824">IF(R$83="","",O$197)</f>
        <v/>
      </c>
      <c r="P485" s="258" t="str">
        <f t="shared" ref="P485" si="825">IF(S$83="","",P$197)</f>
        <v/>
      </c>
      <c r="Q485" s="258" t="str">
        <f t="shared" ref="Q485" si="826">IF(T$83="","",Q$197)</f>
        <v/>
      </c>
      <c r="R485" s="258" t="str">
        <f t="shared" ref="R485" si="827">IF(U$83="","",R$197)</f>
        <v/>
      </c>
      <c r="S485" s="258" t="str">
        <f t="shared" ref="S485" si="828">IF(V$83="","",S$197)</f>
        <v/>
      </c>
      <c r="T485" s="258" t="str">
        <f t="shared" ref="T485" si="829">IF(W$83="","",T$197)</f>
        <v/>
      </c>
      <c r="U485" s="258" t="str">
        <f t="shared" ref="U485" si="830">IF(X$83="","",U$197)</f>
        <v/>
      </c>
      <c r="V485" s="258" t="str">
        <f t="shared" ref="V485" si="831">IF(Y$83="","",V$197)</f>
        <v/>
      </c>
      <c r="W485" s="258" t="str">
        <f t="shared" ref="W485" si="832">IF(Z$83="","",W$197)</f>
        <v/>
      </c>
      <c r="X485" s="258" t="str">
        <f t="shared" ref="X485" si="833">IF(AA$83="","",X$197)</f>
        <v/>
      </c>
      <c r="Y485" s="258" t="str">
        <f t="shared" ref="Y485" si="834">IF(AB$83="","",Y$197)</f>
        <v/>
      </c>
      <c r="Z485" s="258" t="str">
        <f t="shared" ref="Z485" si="835">IF(AC$83="","",Z$197)</f>
        <v/>
      </c>
      <c r="AA485" s="258" t="str">
        <f t="shared" ref="AA485" si="836">IF(AD$83="","",AA$197)</f>
        <v/>
      </c>
      <c r="AB485" s="258" t="str">
        <f t="shared" ref="AB485" si="837">IF(AE$83="","",AB$197)</f>
        <v/>
      </c>
      <c r="AC485" s="258" t="str">
        <f t="shared" ref="AC485" si="838">IF(AF$83="","",AC$197)</f>
        <v/>
      </c>
      <c r="AD485" s="258" t="str">
        <f t="shared" ref="AD485" si="839">IF(AG$83="","",AD$197)</f>
        <v/>
      </c>
      <c r="AE485" s="258" t="str">
        <f t="shared" ref="AE485" si="840">IF(AH$83="","",AE$197)</f>
        <v/>
      </c>
      <c r="AF485" s="258" t="str">
        <f t="shared" ref="AF485" si="841">IF(AI$83="","",AF$197)</f>
        <v/>
      </c>
      <c r="AG485" s="258" t="str">
        <f t="shared" ref="AG485" si="842">IF(AJ$83="","",AG$197)</f>
        <v/>
      </c>
    </row>
    <row r="486" spans="1:33" s="61" customFormat="1">
      <c r="A486" s="75" t="s">
        <v>13</v>
      </c>
      <c r="B486" s="76" t="s">
        <v>306</v>
      </c>
      <c r="C486" s="77" t="s">
        <v>1</v>
      </c>
      <c r="D486" s="258">
        <f t="shared" ref="D486:AG486" si="843">IF(G$83="","",IF(D$181="",0,$D$430*D$181))</f>
        <v>0</v>
      </c>
      <c r="E486" s="258">
        <f t="shared" si="843"/>
        <v>0</v>
      </c>
      <c r="F486" s="258">
        <f t="shared" si="843"/>
        <v>0</v>
      </c>
      <c r="G486" s="258">
        <f t="shared" si="843"/>
        <v>0</v>
      </c>
      <c r="H486" s="258">
        <f t="shared" si="843"/>
        <v>0</v>
      </c>
      <c r="I486" s="258">
        <f t="shared" si="843"/>
        <v>0</v>
      </c>
      <c r="J486" s="258">
        <f t="shared" si="843"/>
        <v>0</v>
      </c>
      <c r="K486" s="258">
        <f t="shared" si="843"/>
        <v>0</v>
      </c>
      <c r="L486" s="258">
        <f t="shared" si="843"/>
        <v>0</v>
      </c>
      <c r="M486" s="258">
        <f t="shared" si="843"/>
        <v>0</v>
      </c>
      <c r="N486" s="258">
        <f t="shared" si="843"/>
        <v>0</v>
      </c>
      <c r="O486" s="258">
        <f t="shared" si="843"/>
        <v>0</v>
      </c>
      <c r="P486" s="258">
        <f t="shared" si="843"/>
        <v>0</v>
      </c>
      <c r="Q486" s="258">
        <f t="shared" si="843"/>
        <v>0</v>
      </c>
      <c r="R486" s="258">
        <f t="shared" si="843"/>
        <v>0</v>
      </c>
      <c r="S486" s="258">
        <f t="shared" si="843"/>
        <v>0</v>
      </c>
      <c r="T486" s="258">
        <f t="shared" si="843"/>
        <v>0</v>
      </c>
      <c r="U486" s="258">
        <f t="shared" si="843"/>
        <v>0</v>
      </c>
      <c r="V486" s="258">
        <f t="shared" si="843"/>
        <v>0</v>
      </c>
      <c r="W486" s="258">
        <f t="shared" si="843"/>
        <v>0</v>
      </c>
      <c r="X486" s="258">
        <f t="shared" si="843"/>
        <v>0</v>
      </c>
      <c r="Y486" s="258">
        <f t="shared" si="843"/>
        <v>0</v>
      </c>
      <c r="Z486" s="258">
        <f t="shared" si="843"/>
        <v>0</v>
      </c>
      <c r="AA486" s="258">
        <f t="shared" si="843"/>
        <v>0</v>
      </c>
      <c r="AB486" s="258">
        <f t="shared" si="843"/>
        <v>0</v>
      </c>
      <c r="AC486" s="258">
        <f t="shared" si="843"/>
        <v>0</v>
      </c>
      <c r="AD486" s="258">
        <f t="shared" si="843"/>
        <v>0</v>
      </c>
      <c r="AE486" s="258">
        <f t="shared" si="843"/>
        <v>0</v>
      </c>
      <c r="AF486" s="258">
        <f t="shared" si="843"/>
        <v>0</v>
      </c>
      <c r="AG486" s="258">
        <f t="shared" si="843"/>
        <v>0</v>
      </c>
    </row>
    <row r="487" spans="1:33" s="61" customFormat="1" ht="22.5">
      <c r="A487" s="75" t="s">
        <v>14</v>
      </c>
      <c r="B487" s="76" t="s">
        <v>317</v>
      </c>
      <c r="C487" s="77" t="s">
        <v>1</v>
      </c>
      <c r="D487" s="258">
        <f>IF(G$83="","",D$368)</f>
        <v>0</v>
      </c>
      <c r="E487" s="258">
        <f t="shared" ref="E487:AG487" si="844">IF(H$83="","",E$368)</f>
        <v>0</v>
      </c>
      <c r="F487" s="258">
        <f t="shared" si="844"/>
        <v>0</v>
      </c>
      <c r="G487" s="258">
        <f t="shared" si="844"/>
        <v>0</v>
      </c>
      <c r="H487" s="258">
        <f t="shared" si="844"/>
        <v>0</v>
      </c>
      <c r="I487" s="258">
        <f t="shared" si="844"/>
        <v>0</v>
      </c>
      <c r="J487" s="258">
        <f t="shared" si="844"/>
        <v>0</v>
      </c>
      <c r="K487" s="258">
        <f t="shared" si="844"/>
        <v>0</v>
      </c>
      <c r="L487" s="258">
        <f t="shared" si="844"/>
        <v>0</v>
      </c>
      <c r="M487" s="258">
        <f t="shared" si="844"/>
        <v>0</v>
      </c>
      <c r="N487" s="258">
        <f t="shared" si="844"/>
        <v>0</v>
      </c>
      <c r="O487" s="258">
        <f t="shared" si="844"/>
        <v>0</v>
      </c>
      <c r="P487" s="258">
        <f t="shared" si="844"/>
        <v>0</v>
      </c>
      <c r="Q487" s="258">
        <f t="shared" si="844"/>
        <v>0</v>
      </c>
      <c r="R487" s="258">
        <f t="shared" si="844"/>
        <v>0</v>
      </c>
      <c r="S487" s="258">
        <f t="shared" si="844"/>
        <v>0</v>
      </c>
      <c r="T487" s="258">
        <f t="shared" si="844"/>
        <v>0</v>
      </c>
      <c r="U487" s="258">
        <f t="shared" si="844"/>
        <v>0</v>
      </c>
      <c r="V487" s="258">
        <f t="shared" si="844"/>
        <v>0</v>
      </c>
      <c r="W487" s="258">
        <f t="shared" si="844"/>
        <v>0</v>
      </c>
      <c r="X487" s="258">
        <f t="shared" si="844"/>
        <v>0</v>
      </c>
      <c r="Y487" s="258">
        <f t="shared" si="844"/>
        <v>0</v>
      </c>
      <c r="Z487" s="258">
        <f t="shared" si="844"/>
        <v>0</v>
      </c>
      <c r="AA487" s="258">
        <f t="shared" si="844"/>
        <v>0</v>
      </c>
      <c r="AB487" s="258">
        <f t="shared" si="844"/>
        <v>0</v>
      </c>
      <c r="AC487" s="258">
        <f t="shared" si="844"/>
        <v>0</v>
      </c>
      <c r="AD487" s="258">
        <f t="shared" si="844"/>
        <v>0</v>
      </c>
      <c r="AE487" s="258">
        <f t="shared" si="844"/>
        <v>0</v>
      </c>
      <c r="AF487" s="258">
        <f t="shared" si="844"/>
        <v>0</v>
      </c>
      <c r="AG487" s="258">
        <f t="shared" si="844"/>
        <v>0</v>
      </c>
    </row>
    <row r="488" spans="1:33" s="61" customFormat="1">
      <c r="A488" s="75" t="s">
        <v>15</v>
      </c>
      <c r="B488" s="76" t="s">
        <v>26</v>
      </c>
      <c r="C488" s="77" t="s">
        <v>1</v>
      </c>
      <c r="D488" s="258" t="str">
        <f>IF(Dane!F263="","",Dane!F263)</f>
        <v/>
      </c>
      <c r="E488" s="258" t="str">
        <f>IF(Dane!G263="","",Dane!G263)</f>
        <v/>
      </c>
      <c r="F488" s="258" t="str">
        <f>IF(Dane!H263="","",Dane!H263)</f>
        <v/>
      </c>
      <c r="G488" s="258" t="str">
        <f>IF(Dane!I263="","",Dane!I263)</f>
        <v/>
      </c>
      <c r="H488" s="258" t="str">
        <f>IF(Dane!J263="","",Dane!J263)</f>
        <v/>
      </c>
      <c r="I488" s="258" t="str">
        <f>IF(Dane!K263="","",Dane!K263)</f>
        <v/>
      </c>
      <c r="J488" s="258" t="str">
        <f>IF(Dane!L263="","",Dane!L263)</f>
        <v/>
      </c>
      <c r="K488" s="258" t="str">
        <f>IF(Dane!M263="","",Dane!M263)</f>
        <v/>
      </c>
      <c r="L488" s="258" t="str">
        <f>IF(Dane!N263="","",Dane!N263)</f>
        <v/>
      </c>
      <c r="M488" s="258" t="str">
        <f>IF(Dane!O263="","",Dane!O263)</f>
        <v/>
      </c>
      <c r="N488" s="258" t="str">
        <f>IF(Dane!P263="","",Dane!P263)</f>
        <v/>
      </c>
      <c r="O488" s="258" t="str">
        <f>IF(Dane!Q263="","",Dane!Q263)</f>
        <v/>
      </c>
      <c r="P488" s="258" t="str">
        <f>IF(Dane!R263="","",Dane!R263)</f>
        <v/>
      </c>
      <c r="Q488" s="258" t="str">
        <f>IF(Dane!S263="","",Dane!S263)</f>
        <v/>
      </c>
      <c r="R488" s="258" t="str">
        <f>IF(Dane!T263="","",Dane!T263)</f>
        <v/>
      </c>
      <c r="S488" s="258" t="str">
        <f>IF(Dane!U263="","",Dane!U263)</f>
        <v/>
      </c>
      <c r="T488" s="258" t="str">
        <f>IF(Dane!V263="","",Dane!V263)</f>
        <v/>
      </c>
      <c r="U488" s="258" t="str">
        <f>IF(Dane!W263="","",Dane!W263)</f>
        <v/>
      </c>
      <c r="V488" s="258" t="str">
        <f>IF(Dane!X263="","",Dane!X263)</f>
        <v/>
      </c>
      <c r="W488" s="258" t="str">
        <f>IF(Dane!Y263="","",Dane!Y263)</f>
        <v/>
      </c>
      <c r="X488" s="258" t="str">
        <f>IF(Dane!Z263="","",Dane!Z263)</f>
        <v/>
      </c>
      <c r="Y488" s="258" t="str">
        <f>IF(Dane!AA263="","",Dane!AA263)</f>
        <v/>
      </c>
      <c r="Z488" s="258" t="str">
        <f>IF(Dane!AB263="","",Dane!AB263)</f>
        <v/>
      </c>
      <c r="AA488" s="258" t="str">
        <f>IF(Dane!AC263="","",Dane!AC263)</f>
        <v/>
      </c>
      <c r="AB488" s="258" t="str">
        <f>IF(Dane!AD263="","",Dane!AD263)</f>
        <v/>
      </c>
      <c r="AC488" s="258" t="str">
        <f>IF(Dane!AE263="","",Dane!AE263)</f>
        <v/>
      </c>
      <c r="AD488" s="258" t="str">
        <f>IF(Dane!AF263="","",Dane!AF263)</f>
        <v/>
      </c>
      <c r="AE488" s="258" t="str">
        <f>IF(Dane!AG263="","",Dane!AG263)</f>
        <v/>
      </c>
      <c r="AF488" s="258" t="str">
        <f>IF(Dane!AH263="","",Dane!AH263)</f>
        <v/>
      </c>
      <c r="AG488" s="258" t="str">
        <f>IF(Dane!AI263="","",Dane!AI263)</f>
        <v/>
      </c>
    </row>
    <row r="489" spans="1:33" s="61" customFormat="1">
      <c r="A489" s="75" t="s">
        <v>16</v>
      </c>
      <c r="B489" s="76" t="s">
        <v>27</v>
      </c>
      <c r="C489" s="77" t="s">
        <v>1</v>
      </c>
      <c r="D489" s="258" t="str">
        <f>IF(Dane!F264="","",Dane!F264)</f>
        <v/>
      </c>
      <c r="E489" s="258" t="str">
        <f>IF(Dane!G264="","",Dane!G264)</f>
        <v/>
      </c>
      <c r="F489" s="258" t="str">
        <f>IF(Dane!H264="","",Dane!H264)</f>
        <v/>
      </c>
      <c r="G489" s="258" t="str">
        <f>IF(Dane!I264="","",Dane!I264)</f>
        <v/>
      </c>
      <c r="H489" s="258" t="str">
        <f>IF(Dane!J264="","",Dane!J264)</f>
        <v/>
      </c>
      <c r="I489" s="258" t="str">
        <f>IF(Dane!K264="","",Dane!K264)</f>
        <v/>
      </c>
      <c r="J489" s="258" t="str">
        <f>IF(Dane!L264="","",Dane!L264)</f>
        <v/>
      </c>
      <c r="K489" s="258" t="str">
        <f>IF(Dane!M264="","",Dane!M264)</f>
        <v/>
      </c>
      <c r="L489" s="258" t="str">
        <f>IF(Dane!N264="","",Dane!N264)</f>
        <v/>
      </c>
      <c r="M489" s="258" t="str">
        <f>IF(Dane!O264="","",Dane!O264)</f>
        <v/>
      </c>
      <c r="N489" s="258" t="str">
        <f>IF(Dane!P264="","",Dane!P264)</f>
        <v/>
      </c>
      <c r="O489" s="258" t="str">
        <f>IF(Dane!Q264="","",Dane!Q264)</f>
        <v/>
      </c>
      <c r="P489" s="258" t="str">
        <f>IF(Dane!R264="","",Dane!R264)</f>
        <v/>
      </c>
      <c r="Q489" s="258" t="str">
        <f>IF(Dane!S264="","",Dane!S264)</f>
        <v/>
      </c>
      <c r="R489" s="258" t="str">
        <f>IF(Dane!T264="","",Dane!T264)</f>
        <v/>
      </c>
      <c r="S489" s="258" t="str">
        <f>IF(Dane!U264="","",Dane!U264)</f>
        <v/>
      </c>
      <c r="T489" s="258" t="str">
        <f>IF(Dane!V264="","",Dane!V264)</f>
        <v/>
      </c>
      <c r="U489" s="258" t="str">
        <f>IF(Dane!W264="","",Dane!W264)</f>
        <v/>
      </c>
      <c r="V489" s="258" t="str">
        <f>IF(Dane!X264="","",Dane!X264)</f>
        <v/>
      </c>
      <c r="W489" s="258" t="str">
        <f>IF(Dane!Y264="","",Dane!Y264)</f>
        <v/>
      </c>
      <c r="X489" s="258" t="str">
        <f>IF(Dane!Z264="","",Dane!Z264)</f>
        <v/>
      </c>
      <c r="Y489" s="258" t="str">
        <f>IF(Dane!AA264="","",Dane!AA264)</f>
        <v/>
      </c>
      <c r="Z489" s="258" t="str">
        <f>IF(Dane!AB264="","",Dane!AB264)</f>
        <v/>
      </c>
      <c r="AA489" s="258" t="str">
        <f>IF(Dane!AC264="","",Dane!AC264)</f>
        <v/>
      </c>
      <c r="AB489" s="258" t="str">
        <f>IF(Dane!AD264="","",Dane!AD264)</f>
        <v/>
      </c>
      <c r="AC489" s="258" t="str">
        <f>IF(Dane!AE264="","",Dane!AE264)</f>
        <v/>
      </c>
      <c r="AD489" s="258" t="str">
        <f>IF(Dane!AF264="","",Dane!AF264)</f>
        <v/>
      </c>
      <c r="AE489" s="258" t="str">
        <f>IF(Dane!AG264="","",Dane!AG264)</f>
        <v/>
      </c>
      <c r="AF489" s="258" t="str">
        <f>IF(Dane!AH264="","",Dane!AH264)</f>
        <v/>
      </c>
      <c r="AG489" s="258" t="str">
        <f>IF(Dane!AI264="","",Dane!AI264)</f>
        <v/>
      </c>
    </row>
    <row r="490" spans="1:33" s="61" customFormat="1">
      <c r="A490" s="110" t="s">
        <v>17</v>
      </c>
      <c r="B490" s="85" t="s">
        <v>652</v>
      </c>
      <c r="C490" s="111" t="s">
        <v>1</v>
      </c>
      <c r="D490" s="255" t="str">
        <f>IF(AND(Dane!F265="",D314="")=TRUE,"",SUM(Dane!F265,D314))</f>
        <v/>
      </c>
      <c r="E490" s="255" t="str">
        <f>IF(AND(Dane!G265="",E314="")=TRUE,"",SUM(Dane!G265,E314))</f>
        <v/>
      </c>
      <c r="F490" s="255" t="str">
        <f>IF(AND(Dane!H265="",F314="")=TRUE,"",SUM(Dane!H265,F314))</f>
        <v/>
      </c>
      <c r="G490" s="255" t="str">
        <f>IF(AND(Dane!I265="",G314="")=TRUE,"",SUM(Dane!I265,G314))</f>
        <v/>
      </c>
      <c r="H490" s="255" t="str">
        <f>IF(AND(Dane!J265="",H314="")=TRUE,"",SUM(Dane!J265,H314))</f>
        <v/>
      </c>
      <c r="I490" s="255" t="str">
        <f>IF(AND(Dane!K265="",I314="")=TRUE,"",SUM(Dane!K265,I314))</f>
        <v/>
      </c>
      <c r="J490" s="255" t="str">
        <f>IF(AND(Dane!L265="",J314="")=TRUE,"",SUM(Dane!L265,J314))</f>
        <v/>
      </c>
      <c r="K490" s="255" t="str">
        <f>IF(AND(Dane!M265="",K314="")=TRUE,"",SUM(Dane!M265,K314))</f>
        <v/>
      </c>
      <c r="L490" s="255" t="str">
        <f>IF(AND(Dane!N265="",L314="")=TRUE,"",SUM(Dane!N265,L314))</f>
        <v/>
      </c>
      <c r="M490" s="255" t="str">
        <f>IF(AND(Dane!O265="",M314="")=TRUE,"",SUM(Dane!O265,M314))</f>
        <v/>
      </c>
      <c r="N490" s="255" t="str">
        <f>IF(AND(Dane!P265="",N314="")=TRUE,"",SUM(Dane!P265,N314))</f>
        <v/>
      </c>
      <c r="O490" s="255" t="str">
        <f>IF(AND(Dane!Q265="",O314="")=TRUE,"",SUM(Dane!Q265,O314))</f>
        <v/>
      </c>
      <c r="P490" s="255" t="str">
        <f>IF(AND(Dane!R265="",P314="")=TRUE,"",SUM(Dane!R265,P314))</f>
        <v/>
      </c>
      <c r="Q490" s="255" t="str">
        <f>IF(AND(Dane!S265="",Q314="")=TRUE,"",SUM(Dane!S265,Q314))</f>
        <v/>
      </c>
      <c r="R490" s="255" t="str">
        <f>IF(AND(Dane!T265="",R314="")=TRUE,"",SUM(Dane!T265,R314))</f>
        <v/>
      </c>
      <c r="S490" s="255" t="str">
        <f>IF(AND(Dane!U265="",S314="")=TRUE,"",SUM(Dane!U265,S314))</f>
        <v/>
      </c>
      <c r="T490" s="255" t="str">
        <f>IF(AND(Dane!V265="",T314="")=TRUE,"",SUM(Dane!V265,T314))</f>
        <v/>
      </c>
      <c r="U490" s="255" t="str">
        <f>IF(AND(Dane!W265="",U314="")=TRUE,"",SUM(Dane!W265,U314))</f>
        <v/>
      </c>
      <c r="V490" s="255" t="str">
        <f>IF(AND(Dane!X265="",V314="")=TRUE,"",SUM(Dane!X265,V314))</f>
        <v/>
      </c>
      <c r="W490" s="255" t="str">
        <f>IF(AND(Dane!Y265="",W314="")=TRUE,"",SUM(Dane!Y265,W314))</f>
        <v/>
      </c>
      <c r="X490" s="255" t="str">
        <f>IF(AND(Dane!Z265="",X314="")=TRUE,"",SUM(Dane!Z265,X314))</f>
        <v/>
      </c>
      <c r="Y490" s="255" t="str">
        <f>IF(AND(Dane!AA265="",Y314="")=TRUE,"",SUM(Dane!AA265,Y314))</f>
        <v/>
      </c>
      <c r="Z490" s="255" t="str">
        <f>IF(AND(Dane!AB265="",Z314="")=TRUE,"",SUM(Dane!AB265,Z314))</f>
        <v/>
      </c>
      <c r="AA490" s="255" t="str">
        <f>IF(AND(Dane!AC265="",AA314="")=TRUE,"",SUM(Dane!AC265,AA314))</f>
        <v/>
      </c>
      <c r="AB490" s="255" t="str">
        <f>IF(AND(Dane!AD265="",AB314="")=TRUE,"",SUM(Dane!AD265,AB314))</f>
        <v/>
      </c>
      <c r="AC490" s="255" t="str">
        <f>IF(AND(Dane!AE265="",AC314="")=TRUE,"",SUM(Dane!AE265,AC314))</f>
        <v/>
      </c>
      <c r="AD490" s="255" t="str">
        <f>IF(AND(Dane!AF265="",AD314="")=TRUE,"",SUM(Dane!AF265,AD314))</f>
        <v/>
      </c>
      <c r="AE490" s="255" t="str">
        <f>IF(AND(Dane!AG265="",AE314="")=TRUE,"",SUM(Dane!AG265,AE314))</f>
        <v/>
      </c>
      <c r="AF490" s="255" t="str">
        <f>IF(AND(Dane!AH265="",AF314="")=TRUE,"",SUM(Dane!AH265,AF314))</f>
        <v/>
      </c>
      <c r="AG490" s="255" t="str">
        <f>IF(AND(Dane!AI265="",AG314="")=TRUE,"",SUM(Dane!AI265,AG314))</f>
        <v/>
      </c>
    </row>
    <row r="491" spans="1:33" s="61" customFormat="1">
      <c r="A491" s="403">
        <v>2</v>
      </c>
      <c r="B491" s="404" t="s">
        <v>28</v>
      </c>
      <c r="C491" s="405" t="s">
        <v>1</v>
      </c>
      <c r="D491" s="406">
        <f>IF(G$83="","",SUM(D492:D498))</f>
        <v>0</v>
      </c>
      <c r="E491" s="406">
        <f t="shared" ref="E491" si="845">IF(H$83="","",SUM(E492:E498))</f>
        <v>0</v>
      </c>
      <c r="F491" s="406">
        <f t="shared" ref="F491" si="846">IF(I$83="","",SUM(F492:F498))</f>
        <v>0</v>
      </c>
      <c r="G491" s="406">
        <f t="shared" ref="G491" si="847">IF(J$83="","",SUM(G492:G498))</f>
        <v>0</v>
      </c>
      <c r="H491" s="406">
        <f t="shared" ref="H491" si="848">IF(K$83="","",SUM(H492:H498))</f>
        <v>0</v>
      </c>
      <c r="I491" s="406">
        <f t="shared" ref="I491" si="849">IF(L$83="","",SUM(I492:I498))</f>
        <v>0</v>
      </c>
      <c r="J491" s="406">
        <f t="shared" ref="J491" si="850">IF(M$83="","",SUM(J492:J498))</f>
        <v>0</v>
      </c>
      <c r="K491" s="406">
        <f t="shared" ref="K491" si="851">IF(N$83="","",SUM(K492:K498))</f>
        <v>0</v>
      </c>
      <c r="L491" s="406">
        <f t="shared" ref="L491" si="852">IF(O$83="","",SUM(L492:L498))</f>
        <v>0</v>
      </c>
      <c r="M491" s="406">
        <f t="shared" ref="M491" si="853">IF(P$83="","",SUM(M492:M498))</f>
        <v>0</v>
      </c>
      <c r="N491" s="406">
        <f t="shared" ref="N491" si="854">IF(Q$83="","",SUM(N492:N498))</f>
        <v>0</v>
      </c>
      <c r="O491" s="406">
        <f t="shared" ref="O491" si="855">IF(R$83="","",SUM(O492:O498))</f>
        <v>0</v>
      </c>
      <c r="P491" s="406">
        <f t="shared" ref="P491" si="856">IF(S$83="","",SUM(P492:P498))</f>
        <v>0</v>
      </c>
      <c r="Q491" s="406">
        <f t="shared" ref="Q491" si="857">IF(T$83="","",SUM(Q492:Q498))</f>
        <v>0</v>
      </c>
      <c r="R491" s="406">
        <f t="shared" ref="R491" si="858">IF(U$83="","",SUM(R492:R498))</f>
        <v>0</v>
      </c>
      <c r="S491" s="406">
        <f t="shared" ref="S491" si="859">IF(V$83="","",SUM(S492:S498))</f>
        <v>0</v>
      </c>
      <c r="T491" s="406">
        <f t="shared" ref="T491" si="860">IF(W$83="","",SUM(T492:T498))</f>
        <v>0</v>
      </c>
      <c r="U491" s="406">
        <f t="shared" ref="U491" si="861">IF(X$83="","",SUM(U492:U498))</f>
        <v>0</v>
      </c>
      <c r="V491" s="406">
        <f t="shared" ref="V491" si="862">IF(Y$83="","",SUM(V492:V498))</f>
        <v>0</v>
      </c>
      <c r="W491" s="406">
        <f t="shared" ref="W491" si="863">IF(Z$83="","",SUM(W492:W498))</f>
        <v>0</v>
      </c>
      <c r="X491" s="406">
        <f t="shared" ref="X491" si="864">IF(AA$83="","",SUM(X492:X498))</f>
        <v>0</v>
      </c>
      <c r="Y491" s="406">
        <f t="shared" ref="Y491" si="865">IF(AB$83="","",SUM(Y492:Y498))</f>
        <v>0</v>
      </c>
      <c r="Z491" s="406">
        <f t="shared" ref="Z491" si="866">IF(AC$83="","",SUM(Z492:Z498))</f>
        <v>0</v>
      </c>
      <c r="AA491" s="406">
        <f t="shared" ref="AA491" si="867">IF(AD$83="","",SUM(AA492:AA498))</f>
        <v>0</v>
      </c>
      <c r="AB491" s="406">
        <f t="shared" ref="AB491" si="868">IF(AE$83="","",SUM(AB492:AB498))</f>
        <v>0</v>
      </c>
      <c r="AC491" s="406">
        <f t="shared" ref="AC491" si="869">IF(AF$83="","",SUM(AC492:AC498))</f>
        <v>0</v>
      </c>
      <c r="AD491" s="406">
        <f t="shared" ref="AD491" si="870">IF(AG$83="","",SUM(AD492:AD498))</f>
        <v>0</v>
      </c>
      <c r="AE491" s="406">
        <f t="shared" ref="AE491" si="871">IF(AH$83="","",SUM(AE492:AE498))</f>
        <v>0</v>
      </c>
      <c r="AF491" s="406">
        <f t="shared" ref="AF491" si="872">IF(AI$83="","",SUM(AF492:AF498))</f>
        <v>0</v>
      </c>
      <c r="AG491" s="406">
        <f t="shared" ref="AG491" si="873">IF(AJ$83="","",SUM(AG492:AG498))</f>
        <v>0</v>
      </c>
    </row>
    <row r="492" spans="1:33" s="61" customFormat="1">
      <c r="A492" s="75" t="s">
        <v>35</v>
      </c>
      <c r="B492" s="76" t="s">
        <v>283</v>
      </c>
      <c r="C492" s="77" t="s">
        <v>1</v>
      </c>
      <c r="D492" s="258">
        <f>IF(G$83="","",IF(D$185="",0,D$185))</f>
        <v>0</v>
      </c>
      <c r="E492" s="258">
        <f t="shared" ref="E492" si="874">IF(H$83="","",IF(E$185="",0,E$185))</f>
        <v>0</v>
      </c>
      <c r="F492" s="258">
        <f t="shared" ref="F492" si="875">IF(I$83="","",IF(F$185="",0,F$185))</f>
        <v>0</v>
      </c>
      <c r="G492" s="258">
        <f t="shared" ref="G492" si="876">IF(J$83="","",IF(G$185="",0,G$185))</f>
        <v>0</v>
      </c>
      <c r="H492" s="258">
        <f t="shared" ref="H492" si="877">IF(K$83="","",IF(H$185="",0,H$185))</f>
        <v>0</v>
      </c>
      <c r="I492" s="258">
        <f t="shared" ref="I492" si="878">IF(L$83="","",IF(I$185="",0,I$185))</f>
        <v>0</v>
      </c>
      <c r="J492" s="258">
        <f t="shared" ref="J492" si="879">IF(M$83="","",IF(J$185="",0,J$185))</f>
        <v>0</v>
      </c>
      <c r="K492" s="258">
        <f t="shared" ref="K492" si="880">IF(N$83="","",IF(K$185="",0,K$185))</f>
        <v>0</v>
      </c>
      <c r="L492" s="258">
        <f t="shared" ref="L492" si="881">IF(O$83="","",IF(L$185="",0,L$185))</f>
        <v>0</v>
      </c>
      <c r="M492" s="258">
        <f t="shared" ref="M492" si="882">IF(P$83="","",IF(M$185="",0,M$185))</f>
        <v>0</v>
      </c>
      <c r="N492" s="258">
        <f t="shared" ref="N492" si="883">IF(Q$83="","",IF(N$185="",0,N$185))</f>
        <v>0</v>
      </c>
      <c r="O492" s="258">
        <f t="shared" ref="O492" si="884">IF(R$83="","",IF(O$185="",0,O$185))</f>
        <v>0</v>
      </c>
      <c r="P492" s="258">
        <f t="shared" ref="P492" si="885">IF(S$83="","",IF(P$185="",0,P$185))</f>
        <v>0</v>
      </c>
      <c r="Q492" s="258">
        <f t="shared" ref="Q492" si="886">IF(T$83="","",IF(Q$185="",0,Q$185))</f>
        <v>0</v>
      </c>
      <c r="R492" s="258">
        <f t="shared" ref="R492" si="887">IF(U$83="","",IF(R$185="",0,R$185))</f>
        <v>0</v>
      </c>
      <c r="S492" s="258">
        <f t="shared" ref="S492" si="888">IF(V$83="","",IF(S$185="",0,S$185))</f>
        <v>0</v>
      </c>
      <c r="T492" s="258">
        <f t="shared" ref="T492" si="889">IF(W$83="","",IF(T$185="",0,T$185))</f>
        <v>0</v>
      </c>
      <c r="U492" s="258">
        <f t="shared" ref="U492" si="890">IF(X$83="","",IF(U$185="",0,U$185))</f>
        <v>0</v>
      </c>
      <c r="V492" s="258">
        <f t="shared" ref="V492" si="891">IF(Y$83="","",IF(V$185="",0,V$185))</f>
        <v>0</v>
      </c>
      <c r="W492" s="258">
        <f t="shared" ref="W492" si="892">IF(Z$83="","",IF(W$185="",0,W$185))</f>
        <v>0</v>
      </c>
      <c r="X492" s="258">
        <f t="shared" ref="X492" si="893">IF(AA$83="","",IF(X$185="",0,X$185))</f>
        <v>0</v>
      </c>
      <c r="Y492" s="258">
        <f t="shared" ref="Y492" si="894">IF(AB$83="","",IF(Y$185="",0,Y$185))</f>
        <v>0</v>
      </c>
      <c r="Z492" s="258">
        <f t="shared" ref="Z492" si="895">IF(AC$83="","",IF(Z$185="",0,Z$185))</f>
        <v>0</v>
      </c>
      <c r="AA492" s="258">
        <f t="shared" ref="AA492" si="896">IF(AD$83="","",IF(AA$185="",0,AA$185))</f>
        <v>0</v>
      </c>
      <c r="AB492" s="258">
        <f t="shared" ref="AB492" si="897">IF(AE$83="","",IF(AB$185="",0,AB$185))</f>
        <v>0</v>
      </c>
      <c r="AC492" s="258">
        <f t="shared" ref="AC492" si="898">IF(AF$83="","",IF(AC$185="",0,AC$185))</f>
        <v>0</v>
      </c>
      <c r="AD492" s="258">
        <f t="shared" ref="AD492" si="899">IF(AG$83="","",IF(AD$185="",0,AD$185))</f>
        <v>0</v>
      </c>
      <c r="AE492" s="258">
        <f t="shared" ref="AE492" si="900">IF(AH$83="","",IF(AE$185="",0,AE$185))</f>
        <v>0</v>
      </c>
      <c r="AF492" s="258">
        <f t="shared" ref="AF492" si="901">IF(AI$83="","",IF(AF$185="",0,AF$185))</f>
        <v>0</v>
      </c>
      <c r="AG492" s="258">
        <f t="shared" ref="AG492" si="902">IF(AJ$83="","",IF(AG$185="",0,AG$185))</f>
        <v>0</v>
      </c>
    </row>
    <row r="493" spans="1:33" s="61" customFormat="1" ht="22.5">
      <c r="A493" s="75" t="s">
        <v>36</v>
      </c>
      <c r="B493" s="76" t="s">
        <v>318</v>
      </c>
      <c r="C493" s="77" t="s">
        <v>1</v>
      </c>
      <c r="D493" s="258">
        <f t="shared" ref="D493:AG493" si="903">IF(G$83="","",SUM(D235,D$189)-SUM(D220,D223))</f>
        <v>0</v>
      </c>
      <c r="E493" s="258">
        <f t="shared" si="903"/>
        <v>0</v>
      </c>
      <c r="F493" s="258">
        <f t="shared" si="903"/>
        <v>0</v>
      </c>
      <c r="G493" s="258">
        <f t="shared" si="903"/>
        <v>0</v>
      </c>
      <c r="H493" s="258">
        <f t="shared" si="903"/>
        <v>0</v>
      </c>
      <c r="I493" s="258">
        <f t="shared" si="903"/>
        <v>0</v>
      </c>
      <c r="J493" s="258">
        <f t="shared" si="903"/>
        <v>0</v>
      </c>
      <c r="K493" s="258">
        <f t="shared" si="903"/>
        <v>0</v>
      </c>
      <c r="L493" s="258">
        <f t="shared" si="903"/>
        <v>0</v>
      </c>
      <c r="M493" s="258">
        <f t="shared" si="903"/>
        <v>0</v>
      </c>
      <c r="N493" s="258">
        <f t="shared" si="903"/>
        <v>0</v>
      </c>
      <c r="O493" s="258">
        <f t="shared" si="903"/>
        <v>0</v>
      </c>
      <c r="P493" s="258">
        <f t="shared" si="903"/>
        <v>0</v>
      </c>
      <c r="Q493" s="258">
        <f t="shared" si="903"/>
        <v>0</v>
      </c>
      <c r="R493" s="258">
        <f t="shared" si="903"/>
        <v>0</v>
      </c>
      <c r="S493" s="258">
        <f t="shared" si="903"/>
        <v>0</v>
      </c>
      <c r="T493" s="258">
        <f t="shared" si="903"/>
        <v>0</v>
      </c>
      <c r="U493" s="258">
        <f t="shared" si="903"/>
        <v>0</v>
      </c>
      <c r="V493" s="258">
        <f t="shared" si="903"/>
        <v>0</v>
      </c>
      <c r="W493" s="258">
        <f t="shared" si="903"/>
        <v>0</v>
      </c>
      <c r="X493" s="258">
        <f t="shared" si="903"/>
        <v>0</v>
      </c>
      <c r="Y493" s="258">
        <f t="shared" si="903"/>
        <v>0</v>
      </c>
      <c r="Z493" s="258">
        <f t="shared" si="903"/>
        <v>0</v>
      </c>
      <c r="AA493" s="258">
        <f t="shared" si="903"/>
        <v>0</v>
      </c>
      <c r="AB493" s="258">
        <f t="shared" si="903"/>
        <v>0</v>
      </c>
      <c r="AC493" s="258">
        <f t="shared" si="903"/>
        <v>0</v>
      </c>
      <c r="AD493" s="258">
        <f t="shared" si="903"/>
        <v>0</v>
      </c>
      <c r="AE493" s="258">
        <f t="shared" si="903"/>
        <v>0</v>
      </c>
      <c r="AF493" s="258">
        <f t="shared" si="903"/>
        <v>0</v>
      </c>
      <c r="AG493" s="258">
        <f t="shared" si="903"/>
        <v>0</v>
      </c>
    </row>
    <row r="494" spans="1:33" s="61" customFormat="1">
      <c r="A494" s="75" t="s">
        <v>37</v>
      </c>
      <c r="B494" s="76" t="s">
        <v>314</v>
      </c>
      <c r="C494" s="77" t="s">
        <v>1</v>
      </c>
      <c r="D494" s="258" t="str">
        <f>IF(G$83="","",D$198)</f>
        <v/>
      </c>
      <c r="E494" s="258" t="str">
        <f t="shared" ref="E494" si="904">IF(H$83="","",E$198)</f>
        <v/>
      </c>
      <c r="F494" s="258" t="str">
        <f t="shared" ref="F494" si="905">IF(I$83="","",F$198)</f>
        <v/>
      </c>
      <c r="G494" s="258" t="str">
        <f t="shared" ref="G494" si="906">IF(J$83="","",G$198)</f>
        <v/>
      </c>
      <c r="H494" s="258" t="str">
        <f t="shared" ref="H494" si="907">IF(K$83="","",H$198)</f>
        <v/>
      </c>
      <c r="I494" s="258" t="str">
        <f t="shared" ref="I494" si="908">IF(L$83="","",I$198)</f>
        <v/>
      </c>
      <c r="J494" s="258" t="str">
        <f t="shared" ref="J494" si="909">IF(M$83="","",J$198)</f>
        <v/>
      </c>
      <c r="K494" s="258" t="str">
        <f t="shared" ref="K494" si="910">IF(N$83="","",K$198)</f>
        <v/>
      </c>
      <c r="L494" s="258" t="str">
        <f t="shared" ref="L494" si="911">IF(O$83="","",L$198)</f>
        <v/>
      </c>
      <c r="M494" s="258" t="str">
        <f t="shared" ref="M494" si="912">IF(P$83="","",M$198)</f>
        <v/>
      </c>
      <c r="N494" s="258" t="str">
        <f t="shared" ref="N494" si="913">IF(Q$83="","",N$198)</f>
        <v/>
      </c>
      <c r="O494" s="258" t="str">
        <f t="shared" ref="O494" si="914">IF(R$83="","",O$198)</f>
        <v/>
      </c>
      <c r="P494" s="258" t="str">
        <f t="shared" ref="P494" si="915">IF(S$83="","",P$198)</f>
        <v/>
      </c>
      <c r="Q494" s="258" t="str">
        <f t="shared" ref="Q494" si="916">IF(T$83="","",Q$198)</f>
        <v/>
      </c>
      <c r="R494" s="258" t="str">
        <f t="shared" ref="R494" si="917">IF(U$83="","",R$198)</f>
        <v/>
      </c>
      <c r="S494" s="258" t="str">
        <f t="shared" ref="S494" si="918">IF(V$83="","",S$198)</f>
        <v/>
      </c>
      <c r="T494" s="258" t="str">
        <f t="shared" ref="T494" si="919">IF(W$83="","",T$198)</f>
        <v/>
      </c>
      <c r="U494" s="258" t="str">
        <f t="shared" ref="U494" si="920">IF(X$83="","",U$198)</f>
        <v/>
      </c>
      <c r="V494" s="258" t="str">
        <f t="shared" ref="V494" si="921">IF(Y$83="","",V$198)</f>
        <v/>
      </c>
      <c r="W494" s="258" t="str">
        <f t="shared" ref="W494" si="922">IF(Z$83="","",W$198)</f>
        <v/>
      </c>
      <c r="X494" s="258" t="str">
        <f t="shared" ref="X494" si="923">IF(AA$83="","",X$198)</f>
        <v/>
      </c>
      <c r="Y494" s="258" t="str">
        <f t="shared" ref="Y494" si="924">IF(AB$83="","",Y$198)</f>
        <v/>
      </c>
      <c r="Z494" s="258" t="str">
        <f t="shared" ref="Z494" si="925">IF(AC$83="","",Z$198)</f>
        <v/>
      </c>
      <c r="AA494" s="258" t="str">
        <f t="shared" ref="AA494" si="926">IF(AD$83="","",AA$198)</f>
        <v/>
      </c>
      <c r="AB494" s="258" t="str">
        <f t="shared" ref="AB494" si="927">IF(AE$83="","",AB$198)</f>
        <v/>
      </c>
      <c r="AC494" s="258" t="str">
        <f t="shared" ref="AC494" si="928">IF(AF$83="","",AC$198)</f>
        <v/>
      </c>
      <c r="AD494" s="258" t="str">
        <f t="shared" ref="AD494" si="929">IF(AG$83="","",AD$198)</f>
        <v/>
      </c>
      <c r="AE494" s="258" t="str">
        <f t="shared" ref="AE494" si="930">IF(AH$83="","",AE$198)</f>
        <v/>
      </c>
      <c r="AF494" s="258" t="str">
        <f t="shared" ref="AF494" si="931">IF(AI$83="","",AF$198)</f>
        <v/>
      </c>
      <c r="AG494" s="258" t="str">
        <f t="shared" ref="AG494" si="932">IF(AJ$83="","",AG$198)</f>
        <v/>
      </c>
    </row>
    <row r="495" spans="1:33" s="61" customFormat="1">
      <c r="A495" s="75" t="s">
        <v>38</v>
      </c>
      <c r="B495" s="76" t="s">
        <v>315</v>
      </c>
      <c r="C495" s="77" t="s">
        <v>1</v>
      </c>
      <c r="D495" s="258" t="str">
        <f>IF(G$83="","",D$199)</f>
        <v/>
      </c>
      <c r="E495" s="258" t="str">
        <f t="shared" ref="E495" si="933">IF(H$83="","",E$199)</f>
        <v/>
      </c>
      <c r="F495" s="258" t="str">
        <f t="shared" ref="F495" si="934">IF(I$83="","",F$199)</f>
        <v/>
      </c>
      <c r="G495" s="258" t="str">
        <f t="shared" ref="G495" si="935">IF(J$83="","",G$199)</f>
        <v/>
      </c>
      <c r="H495" s="258" t="str">
        <f t="shared" ref="H495" si="936">IF(K$83="","",H$199)</f>
        <v/>
      </c>
      <c r="I495" s="258" t="str">
        <f t="shared" ref="I495" si="937">IF(L$83="","",I$199)</f>
        <v/>
      </c>
      <c r="J495" s="258" t="str">
        <f t="shared" ref="J495" si="938">IF(M$83="","",J$199)</f>
        <v/>
      </c>
      <c r="K495" s="258" t="str">
        <f t="shared" ref="K495" si="939">IF(N$83="","",K$199)</f>
        <v/>
      </c>
      <c r="L495" s="258" t="str">
        <f t="shared" ref="L495" si="940">IF(O$83="","",L$199)</f>
        <v/>
      </c>
      <c r="M495" s="258" t="str">
        <f t="shared" ref="M495" si="941">IF(P$83="","",M$199)</f>
        <v/>
      </c>
      <c r="N495" s="258" t="str">
        <f t="shared" ref="N495" si="942">IF(Q$83="","",N$199)</f>
        <v/>
      </c>
      <c r="O495" s="258" t="str">
        <f t="shared" ref="O495" si="943">IF(R$83="","",O$199)</f>
        <v/>
      </c>
      <c r="P495" s="258" t="str">
        <f t="shared" ref="P495" si="944">IF(S$83="","",P$199)</f>
        <v/>
      </c>
      <c r="Q495" s="258" t="str">
        <f t="shared" ref="Q495" si="945">IF(T$83="","",Q$199)</f>
        <v/>
      </c>
      <c r="R495" s="258" t="str">
        <f t="shared" ref="R495" si="946">IF(U$83="","",R$199)</f>
        <v/>
      </c>
      <c r="S495" s="258" t="str">
        <f t="shared" ref="S495" si="947">IF(V$83="","",S$199)</f>
        <v/>
      </c>
      <c r="T495" s="258" t="str">
        <f t="shared" ref="T495" si="948">IF(W$83="","",T$199)</f>
        <v/>
      </c>
      <c r="U495" s="258" t="str">
        <f t="shared" ref="U495" si="949">IF(X$83="","",U$199)</f>
        <v/>
      </c>
      <c r="V495" s="258" t="str">
        <f t="shared" ref="V495" si="950">IF(Y$83="","",V$199)</f>
        <v/>
      </c>
      <c r="W495" s="258" t="str">
        <f t="shared" ref="W495" si="951">IF(Z$83="","",W$199)</f>
        <v/>
      </c>
      <c r="X495" s="258" t="str">
        <f t="shared" ref="X495" si="952">IF(AA$83="","",X$199)</f>
        <v/>
      </c>
      <c r="Y495" s="258" t="str">
        <f t="shared" ref="Y495" si="953">IF(AB$83="","",Y$199)</f>
        <v/>
      </c>
      <c r="Z495" s="258" t="str">
        <f t="shared" ref="Z495" si="954">IF(AC$83="","",Z$199)</f>
        <v/>
      </c>
      <c r="AA495" s="258" t="str">
        <f t="shared" ref="AA495" si="955">IF(AD$83="","",AA$199)</f>
        <v/>
      </c>
      <c r="AB495" s="258" t="str">
        <f t="shared" ref="AB495" si="956">IF(AE$83="","",AB$199)</f>
        <v/>
      </c>
      <c r="AC495" s="258" t="str">
        <f t="shared" ref="AC495" si="957">IF(AF$83="","",AC$199)</f>
        <v/>
      </c>
      <c r="AD495" s="258" t="str">
        <f t="shared" ref="AD495" si="958">IF(AG$83="","",AD$199)</f>
        <v/>
      </c>
      <c r="AE495" s="258" t="str">
        <f t="shared" ref="AE495" si="959">IF(AH$83="","",AE$199)</f>
        <v/>
      </c>
      <c r="AF495" s="258" t="str">
        <f t="shared" ref="AF495" si="960">IF(AI$83="","",AF$199)</f>
        <v/>
      </c>
      <c r="AG495" s="258" t="str">
        <f t="shared" ref="AG495" si="961">IF(AJ$83="","",AG$199)</f>
        <v/>
      </c>
    </row>
    <row r="496" spans="1:33" s="61" customFormat="1">
      <c r="A496" s="75" t="s">
        <v>39</v>
      </c>
      <c r="B496" s="76" t="s">
        <v>313</v>
      </c>
      <c r="C496" s="77" t="s">
        <v>1</v>
      </c>
      <c r="D496" s="258">
        <f t="shared" ref="D496:AG496" si="962">IF(G$83="","",IF(SUM(D487)-SUM(D493,D495,D220,D223)&gt;0,(SUM(D487)-SUM(D493,D495,D220,D223))*$D$43,0))</f>
        <v>0</v>
      </c>
      <c r="E496" s="258">
        <f t="shared" si="962"/>
        <v>0</v>
      </c>
      <c r="F496" s="258">
        <f t="shared" si="962"/>
        <v>0</v>
      </c>
      <c r="G496" s="258">
        <f t="shared" si="962"/>
        <v>0</v>
      </c>
      <c r="H496" s="258">
        <f t="shared" si="962"/>
        <v>0</v>
      </c>
      <c r="I496" s="258">
        <f t="shared" si="962"/>
        <v>0</v>
      </c>
      <c r="J496" s="258">
        <f t="shared" si="962"/>
        <v>0</v>
      </c>
      <c r="K496" s="258">
        <f t="shared" si="962"/>
        <v>0</v>
      </c>
      <c r="L496" s="258">
        <f t="shared" si="962"/>
        <v>0</v>
      </c>
      <c r="M496" s="258">
        <f t="shared" si="962"/>
        <v>0</v>
      </c>
      <c r="N496" s="258">
        <f t="shared" si="962"/>
        <v>0</v>
      </c>
      <c r="O496" s="258">
        <f t="shared" si="962"/>
        <v>0</v>
      </c>
      <c r="P496" s="258">
        <f t="shared" si="962"/>
        <v>0</v>
      </c>
      <c r="Q496" s="258">
        <f t="shared" si="962"/>
        <v>0</v>
      </c>
      <c r="R496" s="258">
        <f t="shared" si="962"/>
        <v>0</v>
      </c>
      <c r="S496" s="258">
        <f t="shared" si="962"/>
        <v>0</v>
      </c>
      <c r="T496" s="258">
        <f t="shared" si="962"/>
        <v>0</v>
      </c>
      <c r="U496" s="258">
        <f t="shared" si="962"/>
        <v>0</v>
      </c>
      <c r="V496" s="258">
        <f t="shared" si="962"/>
        <v>0</v>
      </c>
      <c r="W496" s="258">
        <f t="shared" si="962"/>
        <v>0</v>
      </c>
      <c r="X496" s="258">
        <f t="shared" si="962"/>
        <v>0</v>
      </c>
      <c r="Y496" s="258">
        <f t="shared" si="962"/>
        <v>0</v>
      </c>
      <c r="Z496" s="258">
        <f t="shared" si="962"/>
        <v>0</v>
      </c>
      <c r="AA496" s="258">
        <f t="shared" si="962"/>
        <v>0</v>
      </c>
      <c r="AB496" s="258">
        <f t="shared" si="962"/>
        <v>0</v>
      </c>
      <c r="AC496" s="258">
        <f t="shared" si="962"/>
        <v>0</v>
      </c>
      <c r="AD496" s="258">
        <f t="shared" si="962"/>
        <v>0</v>
      </c>
      <c r="AE496" s="258">
        <f t="shared" si="962"/>
        <v>0</v>
      </c>
      <c r="AF496" s="258">
        <f t="shared" si="962"/>
        <v>0</v>
      </c>
      <c r="AG496" s="258">
        <f t="shared" si="962"/>
        <v>0</v>
      </c>
    </row>
    <row r="497" spans="1:40" s="61" customFormat="1">
      <c r="A497" s="75" t="s">
        <v>40</v>
      </c>
      <c r="B497" s="76" t="s">
        <v>319</v>
      </c>
      <c r="C497" s="77" t="s">
        <v>1</v>
      </c>
      <c r="D497" s="258" t="str">
        <f>IF(Dane!F267="","",Dane!F267)</f>
        <v/>
      </c>
      <c r="E497" s="258" t="str">
        <f>IF(Dane!G267="","",Dane!G267)</f>
        <v/>
      </c>
      <c r="F497" s="258" t="str">
        <f>IF(Dane!H267="","",Dane!H267)</f>
        <v/>
      </c>
      <c r="G497" s="258" t="str">
        <f>IF(Dane!I267="","",Dane!I267)</f>
        <v/>
      </c>
      <c r="H497" s="258" t="str">
        <f>IF(Dane!J267="","",Dane!J267)</f>
        <v/>
      </c>
      <c r="I497" s="258" t="str">
        <f>IF(Dane!K267="","",Dane!K267)</f>
        <v/>
      </c>
      <c r="J497" s="258" t="str">
        <f>IF(Dane!L267="","",Dane!L267)</f>
        <v/>
      </c>
      <c r="K497" s="258" t="str">
        <f>IF(Dane!M267="","",Dane!M267)</f>
        <v/>
      </c>
      <c r="L497" s="258" t="str">
        <f>IF(Dane!N267="","",Dane!N267)</f>
        <v/>
      </c>
      <c r="M497" s="258" t="str">
        <f>IF(Dane!O267="","",Dane!O267)</f>
        <v/>
      </c>
      <c r="N497" s="258" t="str">
        <f>IF(Dane!P267="","",Dane!P267)</f>
        <v/>
      </c>
      <c r="O497" s="258" t="str">
        <f>IF(Dane!Q267="","",Dane!Q267)</f>
        <v/>
      </c>
      <c r="P497" s="258" t="str">
        <f>IF(Dane!R267="","",Dane!R267)</f>
        <v/>
      </c>
      <c r="Q497" s="258" t="str">
        <f>IF(Dane!S267="","",Dane!S267)</f>
        <v/>
      </c>
      <c r="R497" s="258" t="str">
        <f>IF(Dane!T267="","",Dane!T267)</f>
        <v/>
      </c>
      <c r="S497" s="258" t="str">
        <f>IF(Dane!U267="","",Dane!U267)</f>
        <v/>
      </c>
      <c r="T497" s="258" t="str">
        <f>IF(Dane!V267="","",Dane!V267)</f>
        <v/>
      </c>
      <c r="U497" s="258" t="str">
        <f>IF(Dane!W267="","",Dane!W267)</f>
        <v/>
      </c>
      <c r="V497" s="258" t="str">
        <f>IF(Dane!X267="","",Dane!X267)</f>
        <v/>
      </c>
      <c r="W497" s="258" t="str">
        <f>IF(Dane!Y267="","",Dane!Y267)</f>
        <v/>
      </c>
      <c r="X497" s="258" t="str">
        <f>IF(Dane!Z267="","",Dane!Z267)</f>
        <v/>
      </c>
      <c r="Y497" s="258" t="str">
        <f>IF(Dane!AA267="","",Dane!AA267)</f>
        <v/>
      </c>
      <c r="Z497" s="258" t="str">
        <f>IF(Dane!AB267="","",Dane!AB267)</f>
        <v/>
      </c>
      <c r="AA497" s="258" t="str">
        <f>IF(Dane!AC267="","",Dane!AC267)</f>
        <v/>
      </c>
      <c r="AB497" s="258" t="str">
        <f>IF(Dane!AD267="","",Dane!AD267)</f>
        <v/>
      </c>
      <c r="AC497" s="258" t="str">
        <f>IF(Dane!AE267="","",Dane!AE267)</f>
        <v/>
      </c>
      <c r="AD497" s="258" t="str">
        <f>IF(Dane!AF267="","",Dane!AF267)</f>
        <v/>
      </c>
      <c r="AE497" s="258" t="str">
        <f>IF(Dane!AG267="","",Dane!AG267)</f>
        <v/>
      </c>
      <c r="AF497" s="258" t="str">
        <f>IF(Dane!AH267="","",Dane!AH267)</f>
        <v/>
      </c>
      <c r="AG497" s="258" t="str">
        <f>IF(Dane!AI267="","",Dane!AI267)</f>
        <v/>
      </c>
    </row>
    <row r="498" spans="1:40" s="61" customFormat="1">
      <c r="A498" s="110" t="s">
        <v>41</v>
      </c>
      <c r="B498" s="85" t="s">
        <v>29</v>
      </c>
      <c r="C498" s="111" t="s">
        <v>1</v>
      </c>
      <c r="D498" s="255" t="str">
        <f>IF(Dane!F268="","",Dane!F268)</f>
        <v/>
      </c>
      <c r="E498" s="255" t="str">
        <f>IF(Dane!G268="","",Dane!G268)</f>
        <v/>
      </c>
      <c r="F498" s="255" t="str">
        <f>IF(Dane!H268="","",Dane!H268)</f>
        <v/>
      </c>
      <c r="G498" s="255" t="str">
        <f>IF(Dane!I268="","",Dane!I268)</f>
        <v/>
      </c>
      <c r="H498" s="255" t="str">
        <f>IF(Dane!J268="","",Dane!J268)</f>
        <v/>
      </c>
      <c r="I498" s="255" t="str">
        <f>IF(Dane!K268="","",Dane!K268)</f>
        <v/>
      </c>
      <c r="J498" s="255" t="str">
        <f>IF(Dane!L268="","",Dane!L268)</f>
        <v/>
      </c>
      <c r="K498" s="255" t="str">
        <f>IF(Dane!M268="","",Dane!M268)</f>
        <v/>
      </c>
      <c r="L498" s="255" t="str">
        <f>IF(Dane!N268="","",Dane!N268)</f>
        <v/>
      </c>
      <c r="M498" s="255" t="str">
        <f>IF(Dane!O268="","",Dane!O268)</f>
        <v/>
      </c>
      <c r="N498" s="255" t="str">
        <f>IF(Dane!P268="","",Dane!P268)</f>
        <v/>
      </c>
      <c r="O498" s="255" t="str">
        <f>IF(Dane!Q268="","",Dane!Q268)</f>
        <v/>
      </c>
      <c r="P498" s="255" t="str">
        <f>IF(Dane!R268="","",Dane!R268)</f>
        <v/>
      </c>
      <c r="Q498" s="255" t="str">
        <f>IF(Dane!S268="","",Dane!S268)</f>
        <v/>
      </c>
      <c r="R498" s="255" t="str">
        <f>IF(Dane!T268="","",Dane!T268)</f>
        <v/>
      </c>
      <c r="S498" s="255" t="str">
        <f>IF(Dane!U268="","",Dane!U268)</f>
        <v/>
      </c>
      <c r="T498" s="255" t="str">
        <f>IF(Dane!V268="","",Dane!V268)</f>
        <v/>
      </c>
      <c r="U498" s="255" t="str">
        <f>IF(Dane!W268="","",Dane!W268)</f>
        <v/>
      </c>
      <c r="V498" s="255" t="str">
        <f>IF(Dane!X268="","",Dane!X268)</f>
        <v/>
      </c>
      <c r="W498" s="255" t="str">
        <f>IF(Dane!Y268="","",Dane!Y268)</f>
        <v/>
      </c>
      <c r="X498" s="255" t="str">
        <f>IF(Dane!Z268="","",Dane!Z268)</f>
        <v/>
      </c>
      <c r="Y498" s="255" t="str">
        <f>IF(Dane!AA268="","",Dane!AA268)</f>
        <v/>
      </c>
      <c r="Z498" s="255" t="str">
        <f>IF(Dane!AB268="","",Dane!AB268)</f>
        <v/>
      </c>
      <c r="AA498" s="255" t="str">
        <f>IF(Dane!AC268="","",Dane!AC268)</f>
        <v/>
      </c>
      <c r="AB498" s="255" t="str">
        <f>IF(Dane!AD268="","",Dane!AD268)</f>
        <v/>
      </c>
      <c r="AC498" s="255" t="str">
        <f>IF(Dane!AE268="","",Dane!AE268)</f>
        <v/>
      </c>
      <c r="AD498" s="255" t="str">
        <f>IF(Dane!AF268="","",Dane!AF268)</f>
        <v/>
      </c>
      <c r="AE498" s="255" t="str">
        <f>IF(Dane!AG268="","",Dane!AG268)</f>
        <v/>
      </c>
      <c r="AF498" s="255" t="str">
        <f>IF(Dane!AH268="","",Dane!AH268)</f>
        <v/>
      </c>
      <c r="AG498" s="255" t="str">
        <f>IF(Dane!AI268="","",Dane!AI268)</f>
        <v/>
      </c>
    </row>
    <row r="499" spans="1:40" s="61" customFormat="1">
      <c r="A499" s="40">
        <v>3</v>
      </c>
      <c r="B499" s="234" t="s">
        <v>30</v>
      </c>
      <c r="C499" s="132" t="s">
        <v>1</v>
      </c>
      <c r="D499" s="407">
        <f>IF(G$83="","",D483-D491)</f>
        <v>0</v>
      </c>
      <c r="E499" s="407">
        <f t="shared" ref="E499:AG499" si="963">IF(E$458="","",E483-E491)</f>
        <v>0</v>
      </c>
      <c r="F499" s="407">
        <f t="shared" si="963"/>
        <v>0</v>
      </c>
      <c r="G499" s="407">
        <f t="shared" si="963"/>
        <v>0</v>
      </c>
      <c r="H499" s="407">
        <f t="shared" si="963"/>
        <v>0</v>
      </c>
      <c r="I499" s="407">
        <f t="shared" si="963"/>
        <v>0</v>
      </c>
      <c r="J499" s="407">
        <f t="shared" si="963"/>
        <v>0</v>
      </c>
      <c r="K499" s="407">
        <f t="shared" si="963"/>
        <v>0</v>
      </c>
      <c r="L499" s="407">
        <f t="shared" si="963"/>
        <v>0</v>
      </c>
      <c r="M499" s="407">
        <f t="shared" si="963"/>
        <v>0</v>
      </c>
      <c r="N499" s="407">
        <f t="shared" si="963"/>
        <v>0</v>
      </c>
      <c r="O499" s="407">
        <f t="shared" si="963"/>
        <v>0</v>
      </c>
      <c r="P499" s="407">
        <f t="shared" si="963"/>
        <v>0</v>
      </c>
      <c r="Q499" s="407">
        <f t="shared" si="963"/>
        <v>0</v>
      </c>
      <c r="R499" s="407">
        <f t="shared" si="963"/>
        <v>0</v>
      </c>
      <c r="S499" s="407">
        <f t="shared" si="963"/>
        <v>0</v>
      </c>
      <c r="T499" s="407">
        <f t="shared" si="963"/>
        <v>0</v>
      </c>
      <c r="U499" s="407">
        <f t="shared" si="963"/>
        <v>0</v>
      </c>
      <c r="V499" s="407">
        <f t="shared" si="963"/>
        <v>0</v>
      </c>
      <c r="W499" s="407">
        <f t="shared" si="963"/>
        <v>0</v>
      </c>
      <c r="X499" s="407">
        <f t="shared" si="963"/>
        <v>0</v>
      </c>
      <c r="Y499" s="407">
        <f t="shared" si="963"/>
        <v>0</v>
      </c>
      <c r="Z499" s="407">
        <f t="shared" si="963"/>
        <v>0</v>
      </c>
      <c r="AA499" s="407">
        <f t="shared" si="963"/>
        <v>0</v>
      </c>
      <c r="AB499" s="407">
        <f t="shared" si="963"/>
        <v>0</v>
      </c>
      <c r="AC499" s="407">
        <f t="shared" si="963"/>
        <v>0</v>
      </c>
      <c r="AD499" s="407">
        <f t="shared" si="963"/>
        <v>0</v>
      </c>
      <c r="AE499" s="407">
        <f t="shared" si="963"/>
        <v>0</v>
      </c>
      <c r="AF499" s="407">
        <f t="shared" si="963"/>
        <v>0</v>
      </c>
      <c r="AG499" s="407">
        <f t="shared" si="963"/>
        <v>0</v>
      </c>
    </row>
    <row r="500" spans="1:40" s="61" customFormat="1">
      <c r="A500" s="138">
        <v>4</v>
      </c>
      <c r="B500" s="139" t="s">
        <v>31</v>
      </c>
      <c r="C500" s="256" t="s">
        <v>1</v>
      </c>
      <c r="D500" s="257">
        <f>IF(G$83="","",D482+D499)</f>
        <v>0</v>
      </c>
      <c r="E500" s="257">
        <f>IF(E$458="","",E482+E499)</f>
        <v>0</v>
      </c>
      <c r="F500" s="257">
        <f t="shared" ref="F500:AG500" si="964">IF(F$458="","",F482+F499)</f>
        <v>0</v>
      </c>
      <c r="G500" s="257">
        <f t="shared" si="964"/>
        <v>0</v>
      </c>
      <c r="H500" s="257">
        <f t="shared" si="964"/>
        <v>0</v>
      </c>
      <c r="I500" s="257">
        <f t="shared" si="964"/>
        <v>0</v>
      </c>
      <c r="J500" s="257">
        <f t="shared" si="964"/>
        <v>0</v>
      </c>
      <c r="K500" s="257">
        <f t="shared" si="964"/>
        <v>0</v>
      </c>
      <c r="L500" s="257">
        <f t="shared" si="964"/>
        <v>0</v>
      </c>
      <c r="M500" s="257">
        <f t="shared" si="964"/>
        <v>0</v>
      </c>
      <c r="N500" s="257">
        <f t="shared" si="964"/>
        <v>0</v>
      </c>
      <c r="O500" s="257">
        <f t="shared" si="964"/>
        <v>0</v>
      </c>
      <c r="P500" s="257">
        <f t="shared" si="964"/>
        <v>0</v>
      </c>
      <c r="Q500" s="257">
        <f t="shared" si="964"/>
        <v>0</v>
      </c>
      <c r="R500" s="257">
        <f t="shared" si="964"/>
        <v>0</v>
      </c>
      <c r="S500" s="257">
        <f t="shared" si="964"/>
        <v>0</v>
      </c>
      <c r="T500" s="257">
        <f t="shared" si="964"/>
        <v>0</v>
      </c>
      <c r="U500" s="257">
        <f t="shared" si="964"/>
        <v>0</v>
      </c>
      <c r="V500" s="257">
        <f t="shared" si="964"/>
        <v>0</v>
      </c>
      <c r="W500" s="257">
        <f t="shared" si="964"/>
        <v>0</v>
      </c>
      <c r="X500" s="257">
        <f t="shared" si="964"/>
        <v>0</v>
      </c>
      <c r="Y500" s="257">
        <f t="shared" si="964"/>
        <v>0</v>
      </c>
      <c r="Z500" s="257">
        <f t="shared" si="964"/>
        <v>0</v>
      </c>
      <c r="AA500" s="257">
        <f t="shared" si="964"/>
        <v>0</v>
      </c>
      <c r="AB500" s="257">
        <f t="shared" si="964"/>
        <v>0</v>
      </c>
      <c r="AC500" s="257">
        <f t="shared" si="964"/>
        <v>0</v>
      </c>
      <c r="AD500" s="257">
        <f t="shared" si="964"/>
        <v>0</v>
      </c>
      <c r="AE500" s="257">
        <f t="shared" si="964"/>
        <v>0</v>
      </c>
      <c r="AF500" s="257">
        <f t="shared" si="964"/>
        <v>0</v>
      </c>
      <c r="AG500" s="257">
        <f t="shared" si="964"/>
        <v>0</v>
      </c>
    </row>
    <row r="501" spans="1:40" s="61" customFormat="1" ht="22.5">
      <c r="A501" s="141">
        <v>5</v>
      </c>
      <c r="B501" s="266" t="s">
        <v>320</v>
      </c>
      <c r="C501" s="267" t="s">
        <v>79</v>
      </c>
      <c r="D501" s="372" t="str">
        <f>IF(COUNTIF($D$500:$AG$500,"&lt;0")&gt;0,"Nie","Tak")</f>
        <v>Tak</v>
      </c>
      <c r="E501" s="89"/>
      <c r="F501" s="89"/>
      <c r="G501" s="89"/>
      <c r="H501" s="89"/>
      <c r="I501" s="89"/>
      <c r="J501" s="89"/>
      <c r="K501" s="89"/>
      <c r="L501" s="89"/>
      <c r="M501" s="89"/>
      <c r="N501" s="89"/>
      <c r="O501" s="89"/>
      <c r="P501" s="89"/>
      <c r="Q501" s="89"/>
      <c r="R501" s="89"/>
      <c r="S501" s="89"/>
      <c r="T501" s="89"/>
      <c r="U501" s="89"/>
      <c r="V501" s="89"/>
      <c r="W501" s="89"/>
      <c r="X501" s="89"/>
      <c r="Y501" s="89"/>
      <c r="Z501" s="89"/>
      <c r="AA501" s="89"/>
      <c r="AB501" s="89" t="s">
        <v>59</v>
      </c>
      <c r="AC501" s="89" t="s">
        <v>59</v>
      </c>
      <c r="AD501" s="89" t="s">
        <v>59</v>
      </c>
      <c r="AE501" s="89" t="s">
        <v>59</v>
      </c>
      <c r="AF501" s="89" t="s">
        <v>59</v>
      </c>
      <c r="AG501" s="89" t="s">
        <v>59</v>
      </c>
    </row>
    <row r="502" spans="1:40" s="328" customFormat="1" ht="24" customHeight="1">
      <c r="A502" s="327" t="s">
        <v>322</v>
      </c>
      <c r="B502" s="328" t="s">
        <v>321</v>
      </c>
      <c r="H502" s="349"/>
    </row>
    <row r="503" spans="1:40" s="346" customFormat="1" ht="19.5" customHeight="1">
      <c r="A503" s="345"/>
      <c r="B503" s="346" t="s">
        <v>371</v>
      </c>
    </row>
    <row r="504" spans="1:40" s="8" customFormat="1">
      <c r="A504" s="833" t="s">
        <v>10</v>
      </c>
      <c r="B504" s="766" t="s">
        <v>2</v>
      </c>
      <c r="C504" s="797" t="s">
        <v>0</v>
      </c>
      <c r="D504" s="335" t="str">
        <f t="shared" ref="D504" si="965">IF(G$83="","",G$83)</f>
        <v>Faza oper.</v>
      </c>
      <c r="E504" s="335" t="str">
        <f t="shared" ref="E504" si="966">IF(H$83="","",H$83)</f>
        <v>Faza oper.</v>
      </c>
      <c r="F504" s="335" t="str">
        <f t="shared" ref="F504" si="967">IF(I$83="","",I$83)</f>
        <v>Faza oper.</v>
      </c>
      <c r="G504" s="335" t="str">
        <f t="shared" ref="G504" si="968">IF(J$83="","",J$83)</f>
        <v>Faza oper.</v>
      </c>
      <c r="H504" s="335" t="str">
        <f t="shared" ref="H504" si="969">IF(K$83="","",K$83)</f>
        <v>Faza oper.</v>
      </c>
      <c r="I504" s="335" t="str">
        <f t="shared" ref="I504" si="970">IF(L$83="","",L$83)</f>
        <v>Faza oper.</v>
      </c>
      <c r="J504" s="335" t="str">
        <f t="shared" ref="J504" si="971">IF(M$83="","",M$83)</f>
        <v>Faza oper.</v>
      </c>
      <c r="K504" s="335" t="str">
        <f t="shared" ref="K504" si="972">IF(N$83="","",N$83)</f>
        <v>Faza oper.</v>
      </c>
      <c r="L504" s="335" t="str">
        <f t="shared" ref="L504" si="973">IF(O$83="","",O$83)</f>
        <v>Faza oper.</v>
      </c>
      <c r="M504" s="335" t="str">
        <f t="shared" ref="M504" si="974">IF(P$83="","",P$83)</f>
        <v>Faza oper.</v>
      </c>
      <c r="N504" s="335" t="str">
        <f t="shared" ref="N504" si="975">IF(Q$83="","",Q$83)</f>
        <v>Faza oper.</v>
      </c>
      <c r="O504" s="335" t="str">
        <f t="shared" ref="O504" si="976">IF(R$83="","",R$83)</f>
        <v>Faza oper.</v>
      </c>
      <c r="P504" s="335" t="str">
        <f t="shared" ref="P504" si="977">IF(S$83="","",S$83)</f>
        <v>Faza oper.</v>
      </c>
      <c r="Q504" s="335" t="str">
        <f t="shared" ref="Q504" si="978">IF(T$83="","",T$83)</f>
        <v>Faza oper.</v>
      </c>
      <c r="R504" s="335" t="str">
        <f t="shared" ref="R504" si="979">IF(U$83="","",U$83)</f>
        <v>Faza oper.</v>
      </c>
      <c r="S504" s="335" t="str">
        <f t="shared" ref="S504" si="980">IF(V$83="","",V$83)</f>
        <v>Faza oper.</v>
      </c>
      <c r="T504" s="335" t="str">
        <f t="shared" ref="T504" si="981">IF(W$83="","",W$83)</f>
        <v>Faza oper.</v>
      </c>
      <c r="U504" s="335" t="str">
        <f t="shared" ref="U504" si="982">IF(X$83="","",X$83)</f>
        <v>Faza oper.</v>
      </c>
      <c r="V504" s="335" t="str">
        <f t="shared" ref="V504" si="983">IF(Y$83="","",Y$83)</f>
        <v>Faza oper.</v>
      </c>
      <c r="W504" s="335" t="str">
        <f t="shared" ref="W504" si="984">IF(Z$83="","",Z$83)</f>
        <v>Faza oper.</v>
      </c>
      <c r="X504" s="335" t="str">
        <f t="shared" ref="X504" si="985">IF(AA$83="","",AA$83)</f>
        <v>Faza oper.</v>
      </c>
      <c r="Y504" s="335" t="str">
        <f t="shared" ref="Y504" si="986">IF(AB$83="","",AB$83)</f>
        <v>Faza oper.</v>
      </c>
      <c r="Z504" s="335" t="str">
        <f t="shared" ref="Z504" si="987">IF(AC$83="","",AC$83)</f>
        <v>Faza oper.</v>
      </c>
      <c r="AA504" s="335" t="str">
        <f t="shared" ref="AA504" si="988">IF(AD$83="","",AD$83)</f>
        <v>Faza oper.</v>
      </c>
      <c r="AB504" s="335" t="str">
        <f t="shared" ref="AB504" si="989">IF(AE$83="","",AE$83)</f>
        <v>Faza oper.</v>
      </c>
      <c r="AC504" s="335" t="str">
        <f t="shared" ref="AC504" si="990">IF(AF$83="","",AF$83)</f>
        <v>Faza oper.</v>
      </c>
      <c r="AD504" s="335" t="str">
        <f t="shared" ref="AD504" si="991">IF(AG$83="","",AG$83)</f>
        <v>Faza oper.</v>
      </c>
      <c r="AE504" s="335" t="str">
        <f t="shared" ref="AE504" si="992">IF(AH$83="","",AH$83)</f>
        <v>Faza oper.</v>
      </c>
      <c r="AF504" s="335" t="str">
        <f t="shared" ref="AF504" si="993">IF(AI$83="","",AI$83)</f>
        <v>Faza oper.</v>
      </c>
      <c r="AG504" s="335" t="str">
        <f t="shared" ref="AG504" si="994">IF(AJ$83="","",AJ$83)</f>
        <v>Faza oper.</v>
      </c>
    </row>
    <row r="505" spans="1:40" s="8" customFormat="1">
      <c r="A505" s="834"/>
      <c r="B505" s="767"/>
      <c r="C505" s="832"/>
      <c r="D505" s="12">
        <f t="shared" ref="D505" si="995">IF(G$84="","",G$84)</f>
        <v>2021</v>
      </c>
      <c r="E505" s="12">
        <f t="shared" ref="E505" si="996">IF(H$84="","",H$84)</f>
        <v>2022</v>
      </c>
      <c r="F505" s="12">
        <f t="shared" ref="F505" si="997">IF(I$84="","",I$84)</f>
        <v>2023</v>
      </c>
      <c r="G505" s="12">
        <f t="shared" ref="G505" si="998">IF(J$84="","",J$84)</f>
        <v>2024</v>
      </c>
      <c r="H505" s="12">
        <f t="shared" ref="H505" si="999">IF(K$84="","",K$84)</f>
        <v>2025</v>
      </c>
      <c r="I505" s="12">
        <f t="shared" ref="I505" si="1000">IF(L$84="","",L$84)</f>
        <v>2026</v>
      </c>
      <c r="J505" s="12">
        <f t="shared" ref="J505" si="1001">IF(M$84="","",M$84)</f>
        <v>2027</v>
      </c>
      <c r="K505" s="12">
        <f t="shared" ref="K505" si="1002">IF(N$84="","",N$84)</f>
        <v>2028</v>
      </c>
      <c r="L505" s="12">
        <f t="shared" ref="L505" si="1003">IF(O$84="","",O$84)</f>
        <v>2029</v>
      </c>
      <c r="M505" s="12">
        <f t="shared" ref="M505" si="1004">IF(P$84="","",P$84)</f>
        <v>2030</v>
      </c>
      <c r="N505" s="12">
        <f t="shared" ref="N505" si="1005">IF(Q$84="","",Q$84)</f>
        <v>2031</v>
      </c>
      <c r="O505" s="12">
        <f t="shared" ref="O505" si="1006">IF(R$84="","",R$84)</f>
        <v>2032</v>
      </c>
      <c r="P505" s="12">
        <f t="shared" ref="P505" si="1007">IF(S$84="","",S$84)</f>
        <v>2033</v>
      </c>
      <c r="Q505" s="12">
        <f t="shared" ref="Q505" si="1008">IF(T$84="","",T$84)</f>
        <v>2034</v>
      </c>
      <c r="R505" s="12">
        <f t="shared" ref="R505" si="1009">IF(U$84="","",U$84)</f>
        <v>2035</v>
      </c>
      <c r="S505" s="12">
        <f t="shared" ref="S505" si="1010">IF(V$84="","",V$84)</f>
        <v>2036</v>
      </c>
      <c r="T505" s="12">
        <f t="shared" ref="T505" si="1011">IF(W$84="","",W$84)</f>
        <v>2037</v>
      </c>
      <c r="U505" s="12">
        <f t="shared" ref="U505" si="1012">IF(X$84="","",X$84)</f>
        <v>2038</v>
      </c>
      <c r="V505" s="12">
        <f t="shared" ref="V505" si="1013">IF(Y$84="","",Y$84)</f>
        <v>2039</v>
      </c>
      <c r="W505" s="12">
        <f t="shared" ref="W505" si="1014">IF(Z$84="","",Z$84)</f>
        <v>2040</v>
      </c>
      <c r="X505" s="12">
        <f t="shared" ref="X505" si="1015">IF(AA$84="","",AA$84)</f>
        <v>2041</v>
      </c>
      <c r="Y505" s="12">
        <f t="shared" ref="Y505" si="1016">IF(AB$84="","",AB$84)</f>
        <v>2042</v>
      </c>
      <c r="Z505" s="12">
        <f t="shared" ref="Z505" si="1017">IF(AC$84="","",AC$84)</f>
        <v>2043</v>
      </c>
      <c r="AA505" s="12">
        <f t="shared" ref="AA505" si="1018">IF(AD$84="","",AD$84)</f>
        <v>2044</v>
      </c>
      <c r="AB505" s="12">
        <f t="shared" ref="AB505" si="1019">IF(AE$84="","",AE$84)</f>
        <v>2045</v>
      </c>
      <c r="AC505" s="12">
        <f t="shared" ref="AC505" si="1020">IF(AF$84="","",AF$84)</f>
        <v>2046</v>
      </c>
      <c r="AD505" s="12">
        <f t="shared" ref="AD505" si="1021">IF(AG$84="","",AG$84)</f>
        <v>2047</v>
      </c>
      <c r="AE505" s="12">
        <f t="shared" ref="AE505" si="1022">IF(AH$84="","",AH$84)</f>
        <v>2048</v>
      </c>
      <c r="AF505" s="12">
        <f t="shared" ref="AF505" si="1023">IF(AI$84="","",AI$84)</f>
        <v>2049</v>
      </c>
      <c r="AG505" s="12">
        <f t="shared" ref="AG505" si="1024">IF(AJ$84="","",AJ$84)</f>
        <v>2050</v>
      </c>
    </row>
    <row r="506" spans="1:40" s="61" customFormat="1" ht="22.5">
      <c r="A506" s="40" t="s">
        <v>22</v>
      </c>
      <c r="B506" s="234" t="s">
        <v>344</v>
      </c>
      <c r="C506" s="132" t="s">
        <v>1</v>
      </c>
      <c r="D506" s="235">
        <f>IF(G$83="","",SUM(D507:D508)-SUM(D509:D512))</f>
        <v>0</v>
      </c>
      <c r="E506" s="235">
        <f t="shared" ref="E506:AG506" si="1025">IF(H$83="","",SUM(E507:E508)-SUM(E509:E512))</f>
        <v>0</v>
      </c>
      <c r="F506" s="235">
        <f t="shared" si="1025"/>
        <v>0</v>
      </c>
      <c r="G506" s="235">
        <f t="shared" si="1025"/>
        <v>0</v>
      </c>
      <c r="H506" s="235">
        <f t="shared" si="1025"/>
        <v>0</v>
      </c>
      <c r="I506" s="235">
        <f t="shared" si="1025"/>
        <v>0</v>
      </c>
      <c r="J506" s="235">
        <f t="shared" si="1025"/>
        <v>0</v>
      </c>
      <c r="K506" s="235">
        <f t="shared" si="1025"/>
        <v>0</v>
      </c>
      <c r="L506" s="235">
        <f t="shared" si="1025"/>
        <v>0</v>
      </c>
      <c r="M506" s="235">
        <f t="shared" si="1025"/>
        <v>0</v>
      </c>
      <c r="N506" s="235">
        <f t="shared" si="1025"/>
        <v>0</v>
      </c>
      <c r="O506" s="235">
        <f t="shared" si="1025"/>
        <v>0</v>
      </c>
      <c r="P506" s="235">
        <f t="shared" si="1025"/>
        <v>0</v>
      </c>
      <c r="Q506" s="235">
        <f t="shared" si="1025"/>
        <v>0</v>
      </c>
      <c r="R506" s="235">
        <f t="shared" si="1025"/>
        <v>0</v>
      </c>
      <c r="S506" s="235">
        <f t="shared" si="1025"/>
        <v>0</v>
      </c>
      <c r="T506" s="235">
        <f t="shared" si="1025"/>
        <v>0</v>
      </c>
      <c r="U506" s="235">
        <f t="shared" si="1025"/>
        <v>0</v>
      </c>
      <c r="V506" s="235">
        <f t="shared" si="1025"/>
        <v>0</v>
      </c>
      <c r="W506" s="235">
        <f t="shared" si="1025"/>
        <v>0</v>
      </c>
      <c r="X506" s="235">
        <f t="shared" si="1025"/>
        <v>0</v>
      </c>
      <c r="Y506" s="235">
        <f t="shared" si="1025"/>
        <v>0</v>
      </c>
      <c r="Z506" s="235">
        <f t="shared" si="1025"/>
        <v>0</v>
      </c>
      <c r="AA506" s="235">
        <f t="shared" si="1025"/>
        <v>0</v>
      </c>
      <c r="AB506" s="235">
        <f t="shared" si="1025"/>
        <v>0</v>
      </c>
      <c r="AC506" s="235">
        <f t="shared" si="1025"/>
        <v>0</v>
      </c>
      <c r="AD506" s="235">
        <f t="shared" si="1025"/>
        <v>0</v>
      </c>
      <c r="AE506" s="235">
        <f t="shared" si="1025"/>
        <v>0</v>
      </c>
      <c r="AF506" s="235">
        <f t="shared" si="1025"/>
        <v>0</v>
      </c>
      <c r="AG506" s="235">
        <f t="shared" si="1025"/>
        <v>0</v>
      </c>
    </row>
    <row r="507" spans="1:40" s="62" customFormat="1">
      <c r="A507" s="71" t="s">
        <v>353</v>
      </c>
      <c r="B507" s="10" t="s">
        <v>323</v>
      </c>
      <c r="C507" s="73" t="s">
        <v>1</v>
      </c>
      <c r="D507" s="74">
        <f>IF(G$83="","",IF(D$433="Faza oper.",D$374,0))</f>
        <v>0</v>
      </c>
      <c r="E507" s="74">
        <f t="shared" ref="E507:AG507" si="1026">IF(H$83="","",IF(E$433="Faza oper.",E$374,0))</f>
        <v>0</v>
      </c>
      <c r="F507" s="74">
        <f t="shared" si="1026"/>
        <v>0</v>
      </c>
      <c r="G507" s="74">
        <f t="shared" si="1026"/>
        <v>0</v>
      </c>
      <c r="H507" s="74">
        <f t="shared" si="1026"/>
        <v>0</v>
      </c>
      <c r="I507" s="74">
        <f t="shared" si="1026"/>
        <v>0</v>
      </c>
      <c r="J507" s="74">
        <f t="shared" si="1026"/>
        <v>0</v>
      </c>
      <c r="K507" s="74">
        <f t="shared" si="1026"/>
        <v>0</v>
      </c>
      <c r="L507" s="74">
        <f t="shared" si="1026"/>
        <v>0</v>
      </c>
      <c r="M507" s="74">
        <f t="shared" si="1026"/>
        <v>0</v>
      </c>
      <c r="N507" s="74">
        <f t="shared" si="1026"/>
        <v>0</v>
      </c>
      <c r="O507" s="74">
        <f t="shared" si="1026"/>
        <v>0</v>
      </c>
      <c r="P507" s="74">
        <f t="shared" si="1026"/>
        <v>0</v>
      </c>
      <c r="Q507" s="74">
        <f t="shared" si="1026"/>
        <v>0</v>
      </c>
      <c r="R507" s="74">
        <f t="shared" si="1026"/>
        <v>0</v>
      </c>
      <c r="S507" s="74">
        <f t="shared" si="1026"/>
        <v>0</v>
      </c>
      <c r="T507" s="74">
        <f t="shared" si="1026"/>
        <v>0</v>
      </c>
      <c r="U507" s="74">
        <f t="shared" si="1026"/>
        <v>0</v>
      </c>
      <c r="V507" s="74">
        <f t="shared" si="1026"/>
        <v>0</v>
      </c>
      <c r="W507" s="74">
        <f t="shared" si="1026"/>
        <v>0</v>
      </c>
      <c r="X507" s="74">
        <f t="shared" si="1026"/>
        <v>0</v>
      </c>
      <c r="Y507" s="74">
        <f t="shared" si="1026"/>
        <v>0</v>
      </c>
      <c r="Z507" s="74">
        <f t="shared" si="1026"/>
        <v>0</v>
      </c>
      <c r="AA507" s="74">
        <f t="shared" si="1026"/>
        <v>0</v>
      </c>
      <c r="AB507" s="74">
        <f t="shared" si="1026"/>
        <v>0</v>
      </c>
      <c r="AC507" s="74">
        <f t="shared" si="1026"/>
        <v>0</v>
      </c>
      <c r="AD507" s="74">
        <f t="shared" si="1026"/>
        <v>0</v>
      </c>
      <c r="AE507" s="74">
        <f t="shared" si="1026"/>
        <v>0</v>
      </c>
      <c r="AF507" s="74">
        <f t="shared" si="1026"/>
        <v>0</v>
      </c>
      <c r="AG507" s="74">
        <f t="shared" si="1026"/>
        <v>0</v>
      </c>
    </row>
    <row r="508" spans="1:40" s="62" customFormat="1" ht="22.5">
      <c r="A508" s="75" t="s">
        <v>354</v>
      </c>
      <c r="B508" s="24" t="s">
        <v>324</v>
      </c>
      <c r="C508" s="77" t="s">
        <v>1</v>
      </c>
      <c r="D508" s="78">
        <f t="shared" ref="D508:AG508" si="1027">IF(G$83="","",IF(AND(D$505&lt;&gt;"",E$505="")=TRUE,IF(D$507-D$509-D$511&gt;0,(D$507-D$509-D$511)/$D$41,0),0))</f>
        <v>0</v>
      </c>
      <c r="E508" s="78">
        <f>IF(H$83="","",IF(AND(E$505&lt;&gt;"",F$505="")=TRUE,IF(E$507-E$509-E$511&gt;0,(E$507-E$509-E$511)/$D$41,0),0))</f>
        <v>0</v>
      </c>
      <c r="F508" s="78">
        <f t="shared" si="1027"/>
        <v>0</v>
      </c>
      <c r="G508" s="78">
        <f t="shared" si="1027"/>
        <v>0</v>
      </c>
      <c r="H508" s="78">
        <f t="shared" si="1027"/>
        <v>0</v>
      </c>
      <c r="I508" s="78">
        <f t="shared" si="1027"/>
        <v>0</v>
      </c>
      <c r="J508" s="78">
        <f t="shared" si="1027"/>
        <v>0</v>
      </c>
      <c r="K508" s="78">
        <f t="shared" si="1027"/>
        <v>0</v>
      </c>
      <c r="L508" s="78">
        <f t="shared" si="1027"/>
        <v>0</v>
      </c>
      <c r="M508" s="78">
        <f t="shared" si="1027"/>
        <v>0</v>
      </c>
      <c r="N508" s="78">
        <f t="shared" si="1027"/>
        <v>0</v>
      </c>
      <c r="O508" s="78">
        <f t="shared" si="1027"/>
        <v>0</v>
      </c>
      <c r="P508" s="78">
        <f t="shared" si="1027"/>
        <v>0</v>
      </c>
      <c r="Q508" s="78">
        <f t="shared" si="1027"/>
        <v>0</v>
      </c>
      <c r="R508" s="78">
        <f t="shared" si="1027"/>
        <v>0</v>
      </c>
      <c r="S508" s="78">
        <f t="shared" si="1027"/>
        <v>0</v>
      </c>
      <c r="T508" s="78">
        <f t="shared" si="1027"/>
        <v>0</v>
      </c>
      <c r="U508" s="78">
        <f t="shared" si="1027"/>
        <v>0</v>
      </c>
      <c r="V508" s="78">
        <f t="shared" si="1027"/>
        <v>0</v>
      </c>
      <c r="W508" s="78">
        <f t="shared" si="1027"/>
        <v>0</v>
      </c>
      <c r="X508" s="78">
        <f t="shared" si="1027"/>
        <v>0</v>
      </c>
      <c r="Y508" s="78">
        <f t="shared" si="1027"/>
        <v>0</v>
      </c>
      <c r="Z508" s="78">
        <f t="shared" si="1027"/>
        <v>0</v>
      </c>
      <c r="AA508" s="78">
        <f t="shared" si="1027"/>
        <v>0</v>
      </c>
      <c r="AB508" s="78">
        <f t="shared" si="1027"/>
        <v>0</v>
      </c>
      <c r="AC508" s="78">
        <f t="shared" si="1027"/>
        <v>0</v>
      </c>
      <c r="AD508" s="78">
        <f t="shared" si="1027"/>
        <v>0</v>
      </c>
      <c r="AE508" s="78">
        <f t="shared" si="1027"/>
        <v>0</v>
      </c>
      <c r="AF508" s="78">
        <f t="shared" si="1027"/>
        <v>0</v>
      </c>
      <c r="AG508" s="78">
        <f t="shared" si="1027"/>
        <v>0</v>
      </c>
      <c r="AH508" s="89"/>
      <c r="AI508" s="89"/>
      <c r="AJ508" s="88"/>
      <c r="AN508" s="67"/>
    </row>
    <row r="509" spans="1:40" s="62" customFormat="1" ht="22.5">
      <c r="A509" s="75" t="s">
        <v>355</v>
      </c>
      <c r="B509" s="24" t="s">
        <v>329</v>
      </c>
      <c r="C509" s="77" t="s">
        <v>1</v>
      </c>
      <c r="D509" s="78">
        <f t="shared" ref="D509:AG509" si="1028">IF(G$83="","",IF(D$433="Faza oper.",SUM(D$245)-SUM(D$228)+SUM(D$209),0))</f>
        <v>0</v>
      </c>
      <c r="E509" s="78">
        <f t="shared" si="1028"/>
        <v>0</v>
      </c>
      <c r="F509" s="78">
        <f t="shared" si="1028"/>
        <v>0</v>
      </c>
      <c r="G509" s="78">
        <f t="shared" si="1028"/>
        <v>0</v>
      </c>
      <c r="H509" s="78">
        <f t="shared" si="1028"/>
        <v>0</v>
      </c>
      <c r="I509" s="78">
        <f t="shared" si="1028"/>
        <v>0</v>
      </c>
      <c r="J509" s="78">
        <f t="shared" si="1028"/>
        <v>0</v>
      </c>
      <c r="K509" s="78">
        <f t="shared" si="1028"/>
        <v>0</v>
      </c>
      <c r="L509" s="78">
        <f t="shared" si="1028"/>
        <v>0</v>
      </c>
      <c r="M509" s="78">
        <f t="shared" si="1028"/>
        <v>0</v>
      </c>
      <c r="N509" s="78">
        <f t="shared" si="1028"/>
        <v>0</v>
      </c>
      <c r="O509" s="78">
        <f t="shared" si="1028"/>
        <v>0</v>
      </c>
      <c r="P509" s="78">
        <f t="shared" si="1028"/>
        <v>0</v>
      </c>
      <c r="Q509" s="78">
        <f t="shared" si="1028"/>
        <v>0</v>
      </c>
      <c r="R509" s="78">
        <f t="shared" si="1028"/>
        <v>0</v>
      </c>
      <c r="S509" s="78">
        <f t="shared" si="1028"/>
        <v>0</v>
      </c>
      <c r="T509" s="78">
        <f t="shared" si="1028"/>
        <v>0</v>
      </c>
      <c r="U509" s="78">
        <f t="shared" si="1028"/>
        <v>0</v>
      </c>
      <c r="V509" s="78">
        <f t="shared" si="1028"/>
        <v>0</v>
      </c>
      <c r="W509" s="78">
        <f t="shared" si="1028"/>
        <v>0</v>
      </c>
      <c r="X509" s="78">
        <f t="shared" si="1028"/>
        <v>0</v>
      </c>
      <c r="Y509" s="78">
        <f t="shared" si="1028"/>
        <v>0</v>
      </c>
      <c r="Z509" s="78">
        <f t="shared" si="1028"/>
        <v>0</v>
      </c>
      <c r="AA509" s="78">
        <f t="shared" si="1028"/>
        <v>0</v>
      </c>
      <c r="AB509" s="78">
        <f t="shared" si="1028"/>
        <v>0</v>
      </c>
      <c r="AC509" s="78">
        <f t="shared" si="1028"/>
        <v>0</v>
      </c>
      <c r="AD509" s="78">
        <f t="shared" si="1028"/>
        <v>0</v>
      </c>
      <c r="AE509" s="78">
        <f t="shared" si="1028"/>
        <v>0</v>
      </c>
      <c r="AF509" s="78">
        <f t="shared" si="1028"/>
        <v>0</v>
      </c>
      <c r="AG509" s="78">
        <f t="shared" si="1028"/>
        <v>0</v>
      </c>
      <c r="AH509" s="89"/>
      <c r="AI509" s="89"/>
      <c r="AJ509" s="88"/>
      <c r="AN509" s="67"/>
    </row>
    <row r="510" spans="1:40" s="62" customFormat="1">
      <c r="A510" s="75" t="s">
        <v>356</v>
      </c>
      <c r="B510" s="24" t="s">
        <v>325</v>
      </c>
      <c r="C510" s="77" t="s">
        <v>1</v>
      </c>
      <c r="D510" s="78">
        <f t="shared" ref="D510:AG510" si="1029">IF(G$83="","",IF(D$504="Faza inwest.",D$396,0))</f>
        <v>0</v>
      </c>
      <c r="E510" s="78">
        <f t="shared" si="1029"/>
        <v>0</v>
      </c>
      <c r="F510" s="78">
        <f t="shared" si="1029"/>
        <v>0</v>
      </c>
      <c r="G510" s="78">
        <f t="shared" si="1029"/>
        <v>0</v>
      </c>
      <c r="H510" s="78">
        <f t="shared" si="1029"/>
        <v>0</v>
      </c>
      <c r="I510" s="78">
        <f t="shared" si="1029"/>
        <v>0</v>
      </c>
      <c r="J510" s="78">
        <f t="shared" si="1029"/>
        <v>0</v>
      </c>
      <c r="K510" s="78">
        <f t="shared" si="1029"/>
        <v>0</v>
      </c>
      <c r="L510" s="78">
        <f t="shared" si="1029"/>
        <v>0</v>
      </c>
      <c r="M510" s="78">
        <f t="shared" si="1029"/>
        <v>0</v>
      </c>
      <c r="N510" s="78">
        <f t="shared" si="1029"/>
        <v>0</v>
      </c>
      <c r="O510" s="78">
        <f t="shared" si="1029"/>
        <v>0</v>
      </c>
      <c r="P510" s="78">
        <f t="shared" si="1029"/>
        <v>0</v>
      </c>
      <c r="Q510" s="78">
        <f t="shared" si="1029"/>
        <v>0</v>
      </c>
      <c r="R510" s="78">
        <f t="shared" si="1029"/>
        <v>0</v>
      </c>
      <c r="S510" s="78">
        <f t="shared" si="1029"/>
        <v>0</v>
      </c>
      <c r="T510" s="78">
        <f t="shared" si="1029"/>
        <v>0</v>
      </c>
      <c r="U510" s="78">
        <f t="shared" si="1029"/>
        <v>0</v>
      </c>
      <c r="V510" s="78">
        <f t="shared" si="1029"/>
        <v>0</v>
      </c>
      <c r="W510" s="78">
        <f t="shared" si="1029"/>
        <v>0</v>
      </c>
      <c r="X510" s="78">
        <f t="shared" si="1029"/>
        <v>0</v>
      </c>
      <c r="Y510" s="78">
        <f t="shared" si="1029"/>
        <v>0</v>
      </c>
      <c r="Z510" s="78">
        <f t="shared" si="1029"/>
        <v>0</v>
      </c>
      <c r="AA510" s="78">
        <f t="shared" si="1029"/>
        <v>0</v>
      </c>
      <c r="AB510" s="78">
        <f t="shared" si="1029"/>
        <v>0</v>
      </c>
      <c r="AC510" s="78">
        <f t="shared" si="1029"/>
        <v>0</v>
      </c>
      <c r="AD510" s="78">
        <f t="shared" si="1029"/>
        <v>0</v>
      </c>
      <c r="AE510" s="78">
        <f t="shared" si="1029"/>
        <v>0</v>
      </c>
      <c r="AF510" s="78">
        <f t="shared" si="1029"/>
        <v>0</v>
      </c>
      <c r="AG510" s="78">
        <f t="shared" si="1029"/>
        <v>0</v>
      </c>
      <c r="AH510" s="89"/>
      <c r="AI510" s="89"/>
      <c r="AJ510" s="88"/>
      <c r="AN510" s="67"/>
    </row>
    <row r="511" spans="1:40" s="62" customFormat="1" ht="22.5">
      <c r="A511" s="75" t="s">
        <v>357</v>
      </c>
      <c r="B511" s="24" t="s">
        <v>326</v>
      </c>
      <c r="C511" s="77" t="s">
        <v>1</v>
      </c>
      <c r="D511" s="78">
        <f t="shared" ref="D511:AG511" si="1030">IF(G$83="","",IF(D$433="Faza oper.",D$187,0))</f>
        <v>0</v>
      </c>
      <c r="E511" s="78">
        <f t="shared" si="1030"/>
        <v>0</v>
      </c>
      <c r="F511" s="78">
        <f t="shared" si="1030"/>
        <v>0</v>
      </c>
      <c r="G511" s="78">
        <f t="shared" si="1030"/>
        <v>0</v>
      </c>
      <c r="H511" s="78">
        <f t="shared" si="1030"/>
        <v>0</v>
      </c>
      <c r="I511" s="78">
        <f t="shared" si="1030"/>
        <v>0</v>
      </c>
      <c r="J511" s="78">
        <f t="shared" si="1030"/>
        <v>0</v>
      </c>
      <c r="K511" s="78">
        <f t="shared" si="1030"/>
        <v>0</v>
      </c>
      <c r="L511" s="78">
        <f t="shared" si="1030"/>
        <v>0</v>
      </c>
      <c r="M511" s="78">
        <f t="shared" si="1030"/>
        <v>0</v>
      </c>
      <c r="N511" s="78">
        <f t="shared" si="1030"/>
        <v>0</v>
      </c>
      <c r="O511" s="78">
        <f t="shared" si="1030"/>
        <v>0</v>
      </c>
      <c r="P511" s="78">
        <f t="shared" si="1030"/>
        <v>0</v>
      </c>
      <c r="Q511" s="78">
        <f t="shared" si="1030"/>
        <v>0</v>
      </c>
      <c r="R511" s="78">
        <f t="shared" si="1030"/>
        <v>0</v>
      </c>
      <c r="S511" s="78">
        <f t="shared" si="1030"/>
        <v>0</v>
      </c>
      <c r="T511" s="78">
        <f t="shared" si="1030"/>
        <v>0</v>
      </c>
      <c r="U511" s="78">
        <f t="shared" si="1030"/>
        <v>0</v>
      </c>
      <c r="V511" s="78">
        <f t="shared" si="1030"/>
        <v>0</v>
      </c>
      <c r="W511" s="78">
        <f t="shared" si="1030"/>
        <v>0</v>
      </c>
      <c r="X511" s="78">
        <f t="shared" si="1030"/>
        <v>0</v>
      </c>
      <c r="Y511" s="78">
        <f t="shared" si="1030"/>
        <v>0</v>
      </c>
      <c r="Z511" s="78">
        <f t="shared" si="1030"/>
        <v>0</v>
      </c>
      <c r="AA511" s="78">
        <f t="shared" si="1030"/>
        <v>0</v>
      </c>
      <c r="AB511" s="78">
        <f t="shared" si="1030"/>
        <v>0</v>
      </c>
      <c r="AC511" s="78">
        <f t="shared" si="1030"/>
        <v>0</v>
      </c>
      <c r="AD511" s="78">
        <f t="shared" si="1030"/>
        <v>0</v>
      </c>
      <c r="AE511" s="78">
        <f t="shared" si="1030"/>
        <v>0</v>
      </c>
      <c r="AF511" s="78">
        <f t="shared" si="1030"/>
        <v>0</v>
      </c>
      <c r="AG511" s="78">
        <f t="shared" si="1030"/>
        <v>0</v>
      </c>
      <c r="AH511" s="89"/>
      <c r="AI511" s="89"/>
      <c r="AJ511" s="88"/>
      <c r="AN511" s="67"/>
    </row>
    <row r="512" spans="1:40" s="62" customFormat="1">
      <c r="A512" s="75" t="s">
        <v>358</v>
      </c>
      <c r="B512" s="24" t="s">
        <v>327</v>
      </c>
      <c r="C512" s="77" t="s">
        <v>1</v>
      </c>
      <c r="D512" s="78">
        <f>IF(G$83="","",IF(D$186="",0,D$186))</f>
        <v>0</v>
      </c>
      <c r="E512" s="78">
        <f t="shared" ref="E512:AG512" si="1031">IF(H$83="","",IF(E$186="",0,E$186))</f>
        <v>0</v>
      </c>
      <c r="F512" s="78">
        <f t="shared" si="1031"/>
        <v>0</v>
      </c>
      <c r="G512" s="78">
        <f t="shared" si="1031"/>
        <v>0</v>
      </c>
      <c r="H512" s="78">
        <f t="shared" si="1031"/>
        <v>0</v>
      </c>
      <c r="I512" s="78">
        <f t="shared" si="1031"/>
        <v>0</v>
      </c>
      <c r="J512" s="78">
        <f t="shared" si="1031"/>
        <v>0</v>
      </c>
      <c r="K512" s="78">
        <f t="shared" si="1031"/>
        <v>0</v>
      </c>
      <c r="L512" s="78">
        <f t="shared" si="1031"/>
        <v>0</v>
      </c>
      <c r="M512" s="78">
        <f t="shared" si="1031"/>
        <v>0</v>
      </c>
      <c r="N512" s="78">
        <f t="shared" si="1031"/>
        <v>0</v>
      </c>
      <c r="O512" s="78">
        <f t="shared" si="1031"/>
        <v>0</v>
      </c>
      <c r="P512" s="78">
        <f t="shared" si="1031"/>
        <v>0</v>
      </c>
      <c r="Q512" s="78">
        <f t="shared" si="1031"/>
        <v>0</v>
      </c>
      <c r="R512" s="78">
        <f t="shared" si="1031"/>
        <v>0</v>
      </c>
      <c r="S512" s="78">
        <f t="shared" si="1031"/>
        <v>0</v>
      </c>
      <c r="T512" s="78">
        <f t="shared" si="1031"/>
        <v>0</v>
      </c>
      <c r="U512" s="78">
        <f t="shared" si="1031"/>
        <v>0</v>
      </c>
      <c r="V512" s="78">
        <f t="shared" si="1031"/>
        <v>0</v>
      </c>
      <c r="W512" s="78">
        <f t="shared" si="1031"/>
        <v>0</v>
      </c>
      <c r="X512" s="78">
        <f t="shared" si="1031"/>
        <v>0</v>
      </c>
      <c r="Y512" s="78">
        <f t="shared" si="1031"/>
        <v>0</v>
      </c>
      <c r="Z512" s="78">
        <f t="shared" si="1031"/>
        <v>0</v>
      </c>
      <c r="AA512" s="78">
        <f t="shared" si="1031"/>
        <v>0</v>
      </c>
      <c r="AB512" s="78">
        <f t="shared" si="1031"/>
        <v>0</v>
      </c>
      <c r="AC512" s="78">
        <f t="shared" si="1031"/>
        <v>0</v>
      </c>
      <c r="AD512" s="78">
        <f t="shared" si="1031"/>
        <v>0</v>
      </c>
      <c r="AE512" s="78">
        <f t="shared" si="1031"/>
        <v>0</v>
      </c>
      <c r="AF512" s="78">
        <f t="shared" si="1031"/>
        <v>0</v>
      </c>
      <c r="AG512" s="78">
        <f t="shared" si="1031"/>
        <v>0</v>
      </c>
      <c r="AH512" s="89"/>
      <c r="AI512" s="89"/>
      <c r="AJ512" s="88"/>
      <c r="AN512" s="67"/>
    </row>
    <row r="513" spans="1:40" s="61" customFormat="1">
      <c r="A513" s="40" t="s">
        <v>124</v>
      </c>
      <c r="B513" s="234" t="s">
        <v>352</v>
      </c>
      <c r="C513" s="132" t="s">
        <v>1</v>
      </c>
      <c r="D513" s="235">
        <f t="shared" ref="D513:AG513" si="1032">IF(G$83="","",SUM(D$514:D$516))</f>
        <v>0</v>
      </c>
      <c r="E513" s="235">
        <f t="shared" si="1032"/>
        <v>0</v>
      </c>
      <c r="F513" s="235">
        <f t="shared" si="1032"/>
        <v>0</v>
      </c>
      <c r="G513" s="235">
        <f t="shared" si="1032"/>
        <v>0</v>
      </c>
      <c r="H513" s="235">
        <f t="shared" si="1032"/>
        <v>0</v>
      </c>
      <c r="I513" s="235">
        <f t="shared" si="1032"/>
        <v>0</v>
      </c>
      <c r="J513" s="235">
        <f t="shared" si="1032"/>
        <v>0</v>
      </c>
      <c r="K513" s="235">
        <f t="shared" si="1032"/>
        <v>0</v>
      </c>
      <c r="L513" s="235">
        <f t="shared" si="1032"/>
        <v>0</v>
      </c>
      <c r="M513" s="235">
        <f t="shared" si="1032"/>
        <v>0</v>
      </c>
      <c r="N513" s="235">
        <f t="shared" si="1032"/>
        <v>0</v>
      </c>
      <c r="O513" s="235">
        <f t="shared" si="1032"/>
        <v>0</v>
      </c>
      <c r="P513" s="235">
        <f t="shared" si="1032"/>
        <v>0</v>
      </c>
      <c r="Q513" s="235">
        <f t="shared" si="1032"/>
        <v>0</v>
      </c>
      <c r="R513" s="235">
        <f t="shared" si="1032"/>
        <v>0</v>
      </c>
      <c r="S513" s="235">
        <f t="shared" si="1032"/>
        <v>0</v>
      </c>
      <c r="T513" s="235">
        <f t="shared" si="1032"/>
        <v>0</v>
      </c>
      <c r="U513" s="235">
        <f t="shared" si="1032"/>
        <v>0</v>
      </c>
      <c r="V513" s="235">
        <f t="shared" si="1032"/>
        <v>0</v>
      </c>
      <c r="W513" s="235">
        <f t="shared" si="1032"/>
        <v>0</v>
      </c>
      <c r="X513" s="235">
        <f t="shared" si="1032"/>
        <v>0</v>
      </c>
      <c r="Y513" s="235">
        <f t="shared" si="1032"/>
        <v>0</v>
      </c>
      <c r="Z513" s="235">
        <f t="shared" si="1032"/>
        <v>0</v>
      </c>
      <c r="AA513" s="235">
        <f t="shared" si="1032"/>
        <v>0</v>
      </c>
      <c r="AB513" s="235">
        <f t="shared" si="1032"/>
        <v>0</v>
      </c>
      <c r="AC513" s="235">
        <f t="shared" si="1032"/>
        <v>0</v>
      </c>
      <c r="AD513" s="235">
        <f t="shared" si="1032"/>
        <v>0</v>
      </c>
      <c r="AE513" s="235">
        <f t="shared" si="1032"/>
        <v>0</v>
      </c>
      <c r="AF513" s="235">
        <f t="shared" si="1032"/>
        <v>0</v>
      </c>
      <c r="AG513" s="235">
        <f t="shared" si="1032"/>
        <v>0</v>
      </c>
    </row>
    <row r="514" spans="1:40" s="62" customFormat="1">
      <c r="A514" s="71" t="s">
        <v>359</v>
      </c>
      <c r="B514" s="10" t="s">
        <v>346</v>
      </c>
      <c r="C514" s="73" t="s">
        <v>1</v>
      </c>
      <c r="D514" s="74">
        <f>IF(G$83="","",SUM(D$193,D$246,D$376,D$397))</f>
        <v>0</v>
      </c>
      <c r="E514" s="74">
        <f t="shared" ref="E514:AG514" si="1033">IF(H$83="","",SUM(E$193,E$246,E$376,E$397))</f>
        <v>0</v>
      </c>
      <c r="F514" s="74">
        <f t="shared" si="1033"/>
        <v>0</v>
      </c>
      <c r="G514" s="74">
        <f t="shared" si="1033"/>
        <v>0</v>
      </c>
      <c r="H514" s="74">
        <f t="shared" si="1033"/>
        <v>0</v>
      </c>
      <c r="I514" s="74">
        <f t="shared" si="1033"/>
        <v>0</v>
      </c>
      <c r="J514" s="74">
        <f t="shared" si="1033"/>
        <v>0</v>
      </c>
      <c r="K514" s="74">
        <f t="shared" si="1033"/>
        <v>0</v>
      </c>
      <c r="L514" s="74">
        <f t="shared" si="1033"/>
        <v>0</v>
      </c>
      <c r="M514" s="74">
        <f t="shared" si="1033"/>
        <v>0</v>
      </c>
      <c r="N514" s="74">
        <f t="shared" si="1033"/>
        <v>0</v>
      </c>
      <c r="O514" s="74">
        <f t="shared" si="1033"/>
        <v>0</v>
      </c>
      <c r="P514" s="74">
        <f t="shared" si="1033"/>
        <v>0</v>
      </c>
      <c r="Q514" s="74">
        <f t="shared" si="1033"/>
        <v>0</v>
      </c>
      <c r="R514" s="74">
        <f t="shared" si="1033"/>
        <v>0</v>
      </c>
      <c r="S514" s="74">
        <f t="shared" si="1033"/>
        <v>0</v>
      </c>
      <c r="T514" s="74">
        <f t="shared" si="1033"/>
        <v>0</v>
      </c>
      <c r="U514" s="74">
        <f t="shared" si="1033"/>
        <v>0</v>
      </c>
      <c r="V514" s="74">
        <f t="shared" si="1033"/>
        <v>0</v>
      </c>
      <c r="W514" s="74">
        <f t="shared" si="1033"/>
        <v>0</v>
      </c>
      <c r="X514" s="74">
        <f t="shared" si="1033"/>
        <v>0</v>
      </c>
      <c r="Y514" s="74">
        <f t="shared" si="1033"/>
        <v>0</v>
      </c>
      <c r="Z514" s="74">
        <f t="shared" si="1033"/>
        <v>0</v>
      </c>
      <c r="AA514" s="74">
        <f t="shared" si="1033"/>
        <v>0</v>
      </c>
      <c r="AB514" s="74">
        <f t="shared" si="1033"/>
        <v>0</v>
      </c>
      <c r="AC514" s="74">
        <f t="shared" si="1033"/>
        <v>0</v>
      </c>
      <c r="AD514" s="74">
        <f t="shared" si="1033"/>
        <v>0</v>
      </c>
      <c r="AE514" s="74">
        <f t="shared" si="1033"/>
        <v>0</v>
      </c>
      <c r="AF514" s="74">
        <f t="shared" si="1033"/>
        <v>0</v>
      </c>
      <c r="AG514" s="74">
        <f t="shared" si="1033"/>
        <v>0</v>
      </c>
    </row>
    <row r="515" spans="1:40" s="62" customFormat="1">
      <c r="A515" s="75" t="s">
        <v>360</v>
      </c>
      <c r="B515" s="24" t="s">
        <v>43</v>
      </c>
      <c r="C515" s="77" t="s">
        <v>1</v>
      </c>
      <c r="D515" s="78">
        <f t="shared" ref="D515:AG515" si="1034">IF(G$83="","",D$473)</f>
        <v>0</v>
      </c>
      <c r="E515" s="78">
        <f t="shared" si="1034"/>
        <v>0</v>
      </c>
      <c r="F515" s="78">
        <f t="shared" si="1034"/>
        <v>0</v>
      </c>
      <c r="G515" s="78">
        <f t="shared" si="1034"/>
        <v>0</v>
      </c>
      <c r="H515" s="78">
        <f t="shared" si="1034"/>
        <v>0</v>
      </c>
      <c r="I515" s="78">
        <f t="shared" si="1034"/>
        <v>0</v>
      </c>
      <c r="J515" s="78">
        <f t="shared" si="1034"/>
        <v>0</v>
      </c>
      <c r="K515" s="78">
        <f t="shared" si="1034"/>
        <v>0</v>
      </c>
      <c r="L515" s="78">
        <f t="shared" si="1034"/>
        <v>0</v>
      </c>
      <c r="M515" s="78">
        <f t="shared" si="1034"/>
        <v>0</v>
      </c>
      <c r="N515" s="78">
        <f t="shared" si="1034"/>
        <v>0</v>
      </c>
      <c r="O515" s="78">
        <f t="shared" si="1034"/>
        <v>0</v>
      </c>
      <c r="P515" s="78">
        <f t="shared" si="1034"/>
        <v>0</v>
      </c>
      <c r="Q515" s="78">
        <f t="shared" si="1034"/>
        <v>0</v>
      </c>
      <c r="R515" s="78">
        <f t="shared" si="1034"/>
        <v>0</v>
      </c>
      <c r="S515" s="78">
        <f t="shared" si="1034"/>
        <v>0</v>
      </c>
      <c r="T515" s="78">
        <f t="shared" si="1034"/>
        <v>0</v>
      </c>
      <c r="U515" s="78">
        <f t="shared" si="1034"/>
        <v>0</v>
      </c>
      <c r="V515" s="78">
        <f t="shared" si="1034"/>
        <v>0</v>
      </c>
      <c r="W515" s="78">
        <f t="shared" si="1034"/>
        <v>0</v>
      </c>
      <c r="X515" s="78">
        <f t="shared" si="1034"/>
        <v>0</v>
      </c>
      <c r="Y515" s="78">
        <f t="shared" si="1034"/>
        <v>0</v>
      </c>
      <c r="Z515" s="78">
        <f t="shared" si="1034"/>
        <v>0</v>
      </c>
      <c r="AA515" s="78">
        <f t="shared" si="1034"/>
        <v>0</v>
      </c>
      <c r="AB515" s="78">
        <f t="shared" si="1034"/>
        <v>0</v>
      </c>
      <c r="AC515" s="78">
        <f t="shared" si="1034"/>
        <v>0</v>
      </c>
      <c r="AD515" s="78">
        <f t="shared" si="1034"/>
        <v>0</v>
      </c>
      <c r="AE515" s="78">
        <f t="shared" si="1034"/>
        <v>0</v>
      </c>
      <c r="AF515" s="78">
        <f t="shared" si="1034"/>
        <v>0</v>
      </c>
      <c r="AG515" s="78">
        <f t="shared" si="1034"/>
        <v>0</v>
      </c>
      <c r="AH515" s="89"/>
      <c r="AI515" s="89"/>
      <c r="AJ515" s="88"/>
      <c r="AN515" s="67"/>
    </row>
    <row r="516" spans="1:40" s="62" customFormat="1">
      <c r="A516" s="75" t="s">
        <v>361</v>
      </c>
      <c r="B516" s="24" t="s">
        <v>56</v>
      </c>
      <c r="C516" s="77" t="s">
        <v>1</v>
      </c>
      <c r="D516" s="78">
        <f>IF(G$83="","",SUM(D$228)-SUM(D$209))</f>
        <v>0</v>
      </c>
      <c r="E516" s="78">
        <f t="shared" ref="E516:AG516" si="1035">IF(H$83="","",SUM(E$228)-SUM(E$209))</f>
        <v>0</v>
      </c>
      <c r="F516" s="78">
        <f t="shared" si="1035"/>
        <v>0</v>
      </c>
      <c r="G516" s="78">
        <f t="shared" si="1035"/>
        <v>0</v>
      </c>
      <c r="H516" s="78">
        <f t="shared" si="1035"/>
        <v>0</v>
      </c>
      <c r="I516" s="78">
        <f t="shared" si="1035"/>
        <v>0</v>
      </c>
      <c r="J516" s="78">
        <f t="shared" si="1035"/>
        <v>0</v>
      </c>
      <c r="K516" s="78">
        <f t="shared" si="1035"/>
        <v>0</v>
      </c>
      <c r="L516" s="78">
        <f t="shared" si="1035"/>
        <v>0</v>
      </c>
      <c r="M516" s="78">
        <f t="shared" si="1035"/>
        <v>0</v>
      </c>
      <c r="N516" s="78">
        <f t="shared" si="1035"/>
        <v>0</v>
      </c>
      <c r="O516" s="78">
        <f t="shared" si="1035"/>
        <v>0</v>
      </c>
      <c r="P516" s="78">
        <f t="shared" si="1035"/>
        <v>0</v>
      </c>
      <c r="Q516" s="78">
        <f t="shared" si="1035"/>
        <v>0</v>
      </c>
      <c r="R516" s="78">
        <f t="shared" si="1035"/>
        <v>0</v>
      </c>
      <c r="S516" s="78">
        <f t="shared" si="1035"/>
        <v>0</v>
      </c>
      <c r="T516" s="78">
        <f t="shared" si="1035"/>
        <v>0</v>
      </c>
      <c r="U516" s="78">
        <f t="shared" si="1035"/>
        <v>0</v>
      </c>
      <c r="V516" s="78">
        <f t="shared" si="1035"/>
        <v>0</v>
      </c>
      <c r="W516" s="78">
        <f t="shared" si="1035"/>
        <v>0</v>
      </c>
      <c r="X516" s="78">
        <f t="shared" si="1035"/>
        <v>0</v>
      </c>
      <c r="Y516" s="78">
        <f t="shared" si="1035"/>
        <v>0</v>
      </c>
      <c r="Z516" s="78">
        <f t="shared" si="1035"/>
        <v>0</v>
      </c>
      <c r="AA516" s="78">
        <f t="shared" si="1035"/>
        <v>0</v>
      </c>
      <c r="AB516" s="78">
        <f t="shared" si="1035"/>
        <v>0</v>
      </c>
      <c r="AC516" s="78">
        <f t="shared" si="1035"/>
        <v>0</v>
      </c>
      <c r="AD516" s="78">
        <f t="shared" si="1035"/>
        <v>0</v>
      </c>
      <c r="AE516" s="78">
        <f t="shared" si="1035"/>
        <v>0</v>
      </c>
      <c r="AF516" s="78">
        <f t="shared" si="1035"/>
        <v>0</v>
      </c>
      <c r="AG516" s="78">
        <f t="shared" si="1035"/>
        <v>0</v>
      </c>
      <c r="AH516" s="89"/>
      <c r="AI516" s="89"/>
      <c r="AJ516" s="88"/>
      <c r="AN516" s="67"/>
    </row>
    <row r="517" spans="1:40" s="61" customFormat="1">
      <c r="A517" s="40" t="s">
        <v>122</v>
      </c>
      <c r="B517" s="234" t="s">
        <v>351</v>
      </c>
      <c r="C517" s="132" t="s">
        <v>1</v>
      </c>
      <c r="D517" s="235">
        <f t="shared" ref="D517:AG517" si="1036">IF(G$83="","",SUMIF($C$518:$C$526,"zł/rok",D$518:D$526))</f>
        <v>0</v>
      </c>
      <c r="E517" s="235">
        <f t="shared" si="1036"/>
        <v>0</v>
      </c>
      <c r="F517" s="235">
        <f t="shared" si="1036"/>
        <v>0</v>
      </c>
      <c r="G517" s="235">
        <f t="shared" si="1036"/>
        <v>0</v>
      </c>
      <c r="H517" s="235">
        <f t="shared" si="1036"/>
        <v>0</v>
      </c>
      <c r="I517" s="235">
        <f t="shared" si="1036"/>
        <v>0</v>
      </c>
      <c r="J517" s="235">
        <f t="shared" si="1036"/>
        <v>0</v>
      </c>
      <c r="K517" s="235">
        <f t="shared" si="1036"/>
        <v>0</v>
      </c>
      <c r="L517" s="235">
        <f t="shared" si="1036"/>
        <v>0</v>
      </c>
      <c r="M517" s="235">
        <f t="shared" si="1036"/>
        <v>0</v>
      </c>
      <c r="N517" s="235">
        <f t="shared" si="1036"/>
        <v>0</v>
      </c>
      <c r="O517" s="235">
        <f t="shared" si="1036"/>
        <v>0</v>
      </c>
      <c r="P517" s="235">
        <f t="shared" si="1036"/>
        <v>0</v>
      </c>
      <c r="Q517" s="235">
        <f t="shared" si="1036"/>
        <v>0</v>
      </c>
      <c r="R517" s="235">
        <f t="shared" si="1036"/>
        <v>0</v>
      </c>
      <c r="S517" s="235">
        <f t="shared" si="1036"/>
        <v>0</v>
      </c>
      <c r="T517" s="235">
        <f t="shared" si="1036"/>
        <v>0</v>
      </c>
      <c r="U517" s="235">
        <f t="shared" si="1036"/>
        <v>0</v>
      </c>
      <c r="V517" s="235">
        <f t="shared" si="1036"/>
        <v>0</v>
      </c>
      <c r="W517" s="235">
        <f t="shared" si="1036"/>
        <v>0</v>
      </c>
      <c r="X517" s="235">
        <f t="shared" si="1036"/>
        <v>0</v>
      </c>
      <c r="Y517" s="235">
        <f t="shared" si="1036"/>
        <v>0</v>
      </c>
      <c r="Z517" s="235">
        <f t="shared" si="1036"/>
        <v>0</v>
      </c>
      <c r="AA517" s="235">
        <f t="shared" si="1036"/>
        <v>0</v>
      </c>
      <c r="AB517" s="235">
        <f t="shared" si="1036"/>
        <v>0</v>
      </c>
      <c r="AC517" s="235">
        <f t="shared" si="1036"/>
        <v>0</v>
      </c>
      <c r="AD517" s="235">
        <f t="shared" si="1036"/>
        <v>0</v>
      </c>
      <c r="AE517" s="235">
        <f t="shared" si="1036"/>
        <v>0</v>
      </c>
      <c r="AF517" s="235">
        <f t="shared" si="1036"/>
        <v>0</v>
      </c>
      <c r="AG517" s="235">
        <f t="shared" si="1036"/>
        <v>0</v>
      </c>
    </row>
    <row r="518" spans="1:40" s="62" customFormat="1">
      <c r="A518" s="75" t="s">
        <v>134</v>
      </c>
      <c r="B518" s="76" t="s">
        <v>347</v>
      </c>
      <c r="C518" s="77" t="s">
        <v>1</v>
      </c>
      <c r="D518" s="78">
        <f>IF(G$83="","",IF(D$186="",0,$D$430*D$186))</f>
        <v>0</v>
      </c>
      <c r="E518" s="78">
        <f t="shared" ref="E518:AG518" si="1037">IF(H$83="","",IF(E$186="",0,$D$430*E$186))</f>
        <v>0</v>
      </c>
      <c r="F518" s="78">
        <f t="shared" si="1037"/>
        <v>0</v>
      </c>
      <c r="G518" s="78">
        <f t="shared" si="1037"/>
        <v>0</v>
      </c>
      <c r="H518" s="78">
        <f t="shared" si="1037"/>
        <v>0</v>
      </c>
      <c r="I518" s="78">
        <f t="shared" si="1037"/>
        <v>0</v>
      </c>
      <c r="J518" s="78">
        <f t="shared" si="1037"/>
        <v>0</v>
      </c>
      <c r="K518" s="78">
        <f t="shared" si="1037"/>
        <v>0</v>
      </c>
      <c r="L518" s="78">
        <f t="shared" si="1037"/>
        <v>0</v>
      </c>
      <c r="M518" s="78">
        <f t="shared" si="1037"/>
        <v>0</v>
      </c>
      <c r="N518" s="78">
        <f t="shared" si="1037"/>
        <v>0</v>
      </c>
      <c r="O518" s="78">
        <f t="shared" si="1037"/>
        <v>0</v>
      </c>
      <c r="P518" s="78">
        <f t="shared" si="1037"/>
        <v>0</v>
      </c>
      <c r="Q518" s="78">
        <f t="shared" si="1037"/>
        <v>0</v>
      </c>
      <c r="R518" s="78">
        <f t="shared" si="1037"/>
        <v>0</v>
      </c>
      <c r="S518" s="78">
        <f t="shared" si="1037"/>
        <v>0</v>
      </c>
      <c r="T518" s="78">
        <f t="shared" si="1037"/>
        <v>0</v>
      </c>
      <c r="U518" s="78">
        <f t="shared" si="1037"/>
        <v>0</v>
      </c>
      <c r="V518" s="78">
        <f t="shared" si="1037"/>
        <v>0</v>
      </c>
      <c r="W518" s="78">
        <f t="shared" si="1037"/>
        <v>0</v>
      </c>
      <c r="X518" s="78">
        <f t="shared" si="1037"/>
        <v>0</v>
      </c>
      <c r="Y518" s="78">
        <f t="shared" si="1037"/>
        <v>0</v>
      </c>
      <c r="Z518" s="78">
        <f t="shared" si="1037"/>
        <v>0</v>
      </c>
      <c r="AA518" s="78">
        <f t="shared" si="1037"/>
        <v>0</v>
      </c>
      <c r="AB518" s="78">
        <f t="shared" si="1037"/>
        <v>0</v>
      </c>
      <c r="AC518" s="78">
        <f t="shared" si="1037"/>
        <v>0</v>
      </c>
      <c r="AD518" s="78">
        <f t="shared" si="1037"/>
        <v>0</v>
      </c>
      <c r="AE518" s="78">
        <f t="shared" si="1037"/>
        <v>0</v>
      </c>
      <c r="AF518" s="78">
        <f t="shared" si="1037"/>
        <v>0</v>
      </c>
      <c r="AG518" s="78">
        <f t="shared" si="1037"/>
        <v>0</v>
      </c>
      <c r="AH518" s="89"/>
      <c r="AI518" s="89"/>
      <c r="AJ518" s="88"/>
      <c r="AN518" s="67"/>
    </row>
    <row r="519" spans="1:40" s="62" customFormat="1">
      <c r="A519" s="75" t="s">
        <v>144</v>
      </c>
      <c r="B519" s="76" t="str">
        <f>IF(Dane!D274="","",Dane!D274)</f>
        <v>Oszczędność wody i energii (inna niż wykazana w analizie finansowej)</v>
      </c>
      <c r="C519" s="77" t="str">
        <f>IF(Dane!E274="","",Dane!E274)</f>
        <v>zł/rok</v>
      </c>
      <c r="D519" s="78" t="str">
        <f>IF(Dane!F274="","",Dane!F274)</f>
        <v/>
      </c>
      <c r="E519" s="78" t="str">
        <f>IF(Dane!G274="","",Dane!G274)</f>
        <v/>
      </c>
      <c r="F519" s="78" t="str">
        <f>IF(Dane!H274="","",Dane!H274)</f>
        <v/>
      </c>
      <c r="G519" s="78" t="str">
        <f>IF(Dane!I274="","",Dane!I274)</f>
        <v/>
      </c>
      <c r="H519" s="78" t="str">
        <f>IF(Dane!J274="","",Dane!J274)</f>
        <v/>
      </c>
      <c r="I519" s="78" t="str">
        <f>IF(Dane!K274="","",Dane!K274)</f>
        <v/>
      </c>
      <c r="J519" s="78" t="str">
        <f>IF(Dane!L274="","",Dane!L274)</f>
        <v/>
      </c>
      <c r="K519" s="78" t="str">
        <f>IF(Dane!M274="","",Dane!M274)</f>
        <v/>
      </c>
      <c r="L519" s="78" t="str">
        <f>IF(Dane!N274="","",Dane!N274)</f>
        <v/>
      </c>
      <c r="M519" s="78" t="str">
        <f>IF(Dane!O274="","",Dane!O274)</f>
        <v/>
      </c>
      <c r="N519" s="78" t="str">
        <f>IF(Dane!P274="","",Dane!P274)</f>
        <v/>
      </c>
      <c r="O519" s="78" t="str">
        <f>IF(Dane!Q274="","",Dane!Q274)</f>
        <v/>
      </c>
      <c r="P519" s="78" t="str">
        <f>IF(Dane!R274="","",Dane!R274)</f>
        <v/>
      </c>
      <c r="Q519" s="78" t="str">
        <f>IF(Dane!S274="","",Dane!S274)</f>
        <v/>
      </c>
      <c r="R519" s="78" t="str">
        <f>IF(Dane!T274="","",Dane!T274)</f>
        <v/>
      </c>
      <c r="S519" s="78" t="str">
        <f>IF(Dane!U274="","",Dane!U274)</f>
        <v/>
      </c>
      <c r="T519" s="78" t="str">
        <f>IF(Dane!V274="","",Dane!V274)</f>
        <v/>
      </c>
      <c r="U519" s="78" t="str">
        <f>IF(Dane!W274="","",Dane!W274)</f>
        <v/>
      </c>
      <c r="V519" s="78" t="str">
        <f>IF(Dane!X274="","",Dane!X274)</f>
        <v/>
      </c>
      <c r="W519" s="78" t="str">
        <f>IF(Dane!Y274="","",Dane!Y274)</f>
        <v/>
      </c>
      <c r="X519" s="78" t="str">
        <f>IF(Dane!Z274="","",Dane!Z274)</f>
        <v/>
      </c>
      <c r="Y519" s="78" t="str">
        <f>IF(Dane!AA274="","",Dane!AA274)</f>
        <v/>
      </c>
      <c r="Z519" s="78" t="str">
        <f>IF(Dane!AB274="","",Dane!AB274)</f>
        <v/>
      </c>
      <c r="AA519" s="78" t="str">
        <f>IF(Dane!AC274="","",Dane!AC274)</f>
        <v/>
      </c>
      <c r="AB519" s="78" t="str">
        <f>IF(Dane!AD274="","",Dane!AD274)</f>
        <v/>
      </c>
      <c r="AC519" s="78" t="str">
        <f>IF(Dane!AE274="","",Dane!AE274)</f>
        <v/>
      </c>
      <c r="AD519" s="78" t="str">
        <f>IF(Dane!AF274="","",Dane!AF274)</f>
        <v/>
      </c>
      <c r="AE519" s="78" t="str">
        <f>IF(Dane!AG274="","",Dane!AG274)</f>
        <v/>
      </c>
      <c r="AF519" s="78" t="str">
        <f>IF(Dane!AH274="","",Dane!AH274)</f>
        <v/>
      </c>
      <c r="AG519" s="78" t="str">
        <f>IF(Dane!AI274="","",Dane!AI274)</f>
        <v/>
      </c>
      <c r="AH519" s="89"/>
      <c r="AI519" s="89"/>
      <c r="AJ519" s="88"/>
      <c r="AN519" s="67"/>
    </row>
    <row r="520" spans="1:40" s="62" customFormat="1" ht="22.5">
      <c r="A520" s="75" t="s">
        <v>153</v>
      </c>
      <c r="B520" s="76" t="str">
        <f>IF(Dane!D275="","",Dane!D275)</f>
        <v>Obniżenie kosztu jednostkowego dostarczania wody lub odprowadzania ścieków dla użytkowników (opłat z tego tytułu)</v>
      </c>
      <c r="C520" s="77" t="str">
        <f>IF(Dane!E275="","",Dane!E275)</f>
        <v>zł/rok</v>
      </c>
      <c r="D520" s="78" t="str">
        <f>IF(Dane!F275="","",Dane!F275)</f>
        <v/>
      </c>
      <c r="E520" s="78" t="str">
        <f>IF(Dane!G275="","",Dane!G275)</f>
        <v/>
      </c>
      <c r="F520" s="78" t="str">
        <f>IF(Dane!H275="","",Dane!H275)</f>
        <v/>
      </c>
      <c r="G520" s="78" t="str">
        <f>IF(Dane!I275="","",Dane!I275)</f>
        <v/>
      </c>
      <c r="H520" s="78" t="str">
        <f>IF(Dane!J275="","",Dane!J275)</f>
        <v/>
      </c>
      <c r="I520" s="78" t="str">
        <f>IF(Dane!K275="","",Dane!K275)</f>
        <v/>
      </c>
      <c r="J520" s="78" t="str">
        <f>IF(Dane!L275="","",Dane!L275)</f>
        <v/>
      </c>
      <c r="K520" s="78" t="str">
        <f>IF(Dane!M275="","",Dane!M275)</f>
        <v/>
      </c>
      <c r="L520" s="78" t="str">
        <f>IF(Dane!N275="","",Dane!N275)</f>
        <v/>
      </c>
      <c r="M520" s="78" t="str">
        <f>IF(Dane!O275="","",Dane!O275)</f>
        <v/>
      </c>
      <c r="N520" s="78" t="str">
        <f>IF(Dane!P275="","",Dane!P275)</f>
        <v/>
      </c>
      <c r="O520" s="78" t="str">
        <f>IF(Dane!Q275="","",Dane!Q275)</f>
        <v/>
      </c>
      <c r="P520" s="78" t="str">
        <f>IF(Dane!R275="","",Dane!R275)</f>
        <v/>
      </c>
      <c r="Q520" s="78" t="str">
        <f>IF(Dane!S275="","",Dane!S275)</f>
        <v/>
      </c>
      <c r="R520" s="78" t="str">
        <f>IF(Dane!T275="","",Dane!T275)</f>
        <v/>
      </c>
      <c r="S520" s="78" t="str">
        <f>IF(Dane!U275="","",Dane!U275)</f>
        <v/>
      </c>
      <c r="T520" s="78" t="str">
        <f>IF(Dane!V275="","",Dane!V275)</f>
        <v/>
      </c>
      <c r="U520" s="78" t="str">
        <f>IF(Dane!W275="","",Dane!W275)</f>
        <v/>
      </c>
      <c r="V520" s="78" t="str">
        <f>IF(Dane!X275="","",Dane!X275)</f>
        <v/>
      </c>
      <c r="W520" s="78" t="str">
        <f>IF(Dane!Y275="","",Dane!Y275)</f>
        <v/>
      </c>
      <c r="X520" s="78" t="str">
        <f>IF(Dane!Z275="","",Dane!Z275)</f>
        <v/>
      </c>
      <c r="Y520" s="78" t="str">
        <f>IF(Dane!AA275="","",Dane!AA275)</f>
        <v/>
      </c>
      <c r="Z520" s="78" t="str">
        <f>IF(Dane!AB275="","",Dane!AB275)</f>
        <v/>
      </c>
      <c r="AA520" s="78" t="str">
        <f>IF(Dane!AC275="","",Dane!AC275)</f>
        <v/>
      </c>
      <c r="AB520" s="78" t="str">
        <f>IF(Dane!AD275="","",Dane!AD275)</f>
        <v/>
      </c>
      <c r="AC520" s="78" t="str">
        <f>IF(Dane!AE275="","",Dane!AE275)</f>
        <v/>
      </c>
      <c r="AD520" s="78" t="str">
        <f>IF(Dane!AF275="","",Dane!AF275)</f>
        <v/>
      </c>
      <c r="AE520" s="78" t="str">
        <f>IF(Dane!AG275="","",Dane!AG275)</f>
        <v/>
      </c>
      <c r="AF520" s="78" t="str">
        <f>IF(Dane!AH275="","",Dane!AH275)</f>
        <v/>
      </c>
      <c r="AG520" s="78" t="str">
        <f>IF(Dane!AI275="","",Dane!AI275)</f>
        <v/>
      </c>
      <c r="AH520" s="89"/>
      <c r="AI520" s="89"/>
      <c r="AJ520" s="88"/>
      <c r="AN520" s="67"/>
    </row>
    <row r="521" spans="1:40" s="62" customFormat="1">
      <c r="A521" s="75" t="s">
        <v>362</v>
      </c>
      <c r="B521" s="76" t="str">
        <f>IF(Dane!D276="","",Dane!D276)</f>
        <v>Poprawa jakości życia (zmniejszenie zachorowań na choroby gastryczne)</v>
      </c>
      <c r="C521" s="77" t="str">
        <f>IF(Dane!E276="","",Dane!E276)</f>
        <v>zł/rok</v>
      </c>
      <c r="D521" s="78" t="str">
        <f>IF(Dane!F276="","",Dane!F276)</f>
        <v/>
      </c>
      <c r="E521" s="78" t="str">
        <f>IF(Dane!G276="","",Dane!G276)</f>
        <v/>
      </c>
      <c r="F521" s="78" t="str">
        <f>IF(Dane!H276="","",Dane!H276)</f>
        <v/>
      </c>
      <c r="G521" s="78" t="str">
        <f>IF(Dane!I276="","",Dane!I276)</f>
        <v/>
      </c>
      <c r="H521" s="78" t="str">
        <f>IF(Dane!J276="","",Dane!J276)</f>
        <v/>
      </c>
      <c r="I521" s="78" t="str">
        <f>IF(Dane!K276="","",Dane!K276)</f>
        <v/>
      </c>
      <c r="J521" s="78" t="str">
        <f>IF(Dane!L276="","",Dane!L276)</f>
        <v/>
      </c>
      <c r="K521" s="78" t="str">
        <f>IF(Dane!M276="","",Dane!M276)</f>
        <v/>
      </c>
      <c r="L521" s="78" t="str">
        <f>IF(Dane!N276="","",Dane!N276)</f>
        <v/>
      </c>
      <c r="M521" s="78" t="str">
        <f>IF(Dane!O276="","",Dane!O276)</f>
        <v/>
      </c>
      <c r="N521" s="78" t="str">
        <f>IF(Dane!P276="","",Dane!P276)</f>
        <v/>
      </c>
      <c r="O521" s="78" t="str">
        <f>IF(Dane!Q276="","",Dane!Q276)</f>
        <v/>
      </c>
      <c r="P521" s="78" t="str">
        <f>IF(Dane!R276="","",Dane!R276)</f>
        <v/>
      </c>
      <c r="Q521" s="78" t="str">
        <f>IF(Dane!S276="","",Dane!S276)</f>
        <v/>
      </c>
      <c r="R521" s="78" t="str">
        <f>IF(Dane!T276="","",Dane!T276)</f>
        <v/>
      </c>
      <c r="S521" s="78" t="str">
        <f>IF(Dane!U276="","",Dane!U276)</f>
        <v/>
      </c>
      <c r="T521" s="78" t="str">
        <f>IF(Dane!V276="","",Dane!V276)</f>
        <v/>
      </c>
      <c r="U521" s="78" t="str">
        <f>IF(Dane!W276="","",Dane!W276)</f>
        <v/>
      </c>
      <c r="V521" s="78" t="str">
        <f>IF(Dane!X276="","",Dane!X276)</f>
        <v/>
      </c>
      <c r="W521" s="78" t="str">
        <f>IF(Dane!Y276="","",Dane!Y276)</f>
        <v/>
      </c>
      <c r="X521" s="78" t="str">
        <f>IF(Dane!Z276="","",Dane!Z276)</f>
        <v/>
      </c>
      <c r="Y521" s="78" t="str">
        <f>IF(Dane!AA276="","",Dane!AA276)</f>
        <v/>
      </c>
      <c r="Z521" s="78" t="str">
        <f>IF(Dane!AB276="","",Dane!AB276)</f>
        <v/>
      </c>
      <c r="AA521" s="78" t="str">
        <f>IF(Dane!AC276="","",Dane!AC276)</f>
        <v/>
      </c>
      <c r="AB521" s="78" t="str">
        <f>IF(Dane!AD276="","",Dane!AD276)</f>
        <v/>
      </c>
      <c r="AC521" s="78" t="str">
        <f>IF(Dane!AE276="","",Dane!AE276)</f>
        <v/>
      </c>
      <c r="AD521" s="78" t="str">
        <f>IF(Dane!AF276="","",Dane!AF276)</f>
        <v/>
      </c>
      <c r="AE521" s="78" t="str">
        <f>IF(Dane!AG276="","",Dane!AG276)</f>
        <v/>
      </c>
      <c r="AF521" s="78" t="str">
        <f>IF(Dane!AH276="","",Dane!AH276)</f>
        <v/>
      </c>
      <c r="AG521" s="78" t="str">
        <f>IF(Dane!AI276="","",Dane!AI276)</f>
        <v/>
      </c>
      <c r="AH521" s="89"/>
      <c r="AI521" s="89"/>
      <c r="AJ521" s="88"/>
      <c r="AN521" s="67"/>
    </row>
    <row r="522" spans="1:40" s="62" customFormat="1">
      <c r="A522" s="75" t="s">
        <v>363</v>
      </c>
      <c r="B522" s="76" t="str">
        <f>IF(Dane!D277="","",Dane!D277)</f>
        <v>Zmniejszenie emisji gazów cieplarnianych (tj. CO2, CH4)</v>
      </c>
      <c r="C522" s="77" t="str">
        <f>IF(Dane!E277="","",Dane!E277)</f>
        <v>zł/rok</v>
      </c>
      <c r="D522" s="78" t="str">
        <f>IF(Dane!F277="","",Dane!F277)</f>
        <v/>
      </c>
      <c r="E522" s="78" t="str">
        <f>IF(Dane!G277="","",Dane!G277)</f>
        <v/>
      </c>
      <c r="F522" s="78" t="str">
        <f>IF(Dane!H277="","",Dane!H277)</f>
        <v/>
      </c>
      <c r="G522" s="78" t="str">
        <f>IF(Dane!I277="","",Dane!I277)</f>
        <v/>
      </c>
      <c r="H522" s="78" t="str">
        <f>IF(Dane!J277="","",Dane!J277)</f>
        <v/>
      </c>
      <c r="I522" s="78" t="str">
        <f>IF(Dane!K277="","",Dane!K277)</f>
        <v/>
      </c>
      <c r="J522" s="78" t="str">
        <f>IF(Dane!L277="","",Dane!L277)</f>
        <v/>
      </c>
      <c r="K522" s="78" t="str">
        <f>IF(Dane!M277="","",Dane!M277)</f>
        <v/>
      </c>
      <c r="L522" s="78" t="str">
        <f>IF(Dane!N277="","",Dane!N277)</f>
        <v/>
      </c>
      <c r="M522" s="78" t="str">
        <f>IF(Dane!O277="","",Dane!O277)</f>
        <v/>
      </c>
      <c r="N522" s="78" t="str">
        <f>IF(Dane!P277="","",Dane!P277)</f>
        <v/>
      </c>
      <c r="O522" s="78" t="str">
        <f>IF(Dane!Q277="","",Dane!Q277)</f>
        <v/>
      </c>
      <c r="P522" s="78" t="str">
        <f>IF(Dane!R277="","",Dane!R277)</f>
        <v/>
      </c>
      <c r="Q522" s="78" t="str">
        <f>IF(Dane!S277="","",Dane!S277)</f>
        <v/>
      </c>
      <c r="R522" s="78" t="str">
        <f>IF(Dane!T277="","",Dane!T277)</f>
        <v/>
      </c>
      <c r="S522" s="78" t="str">
        <f>IF(Dane!U277="","",Dane!U277)</f>
        <v/>
      </c>
      <c r="T522" s="78" t="str">
        <f>IF(Dane!V277="","",Dane!V277)</f>
        <v/>
      </c>
      <c r="U522" s="78" t="str">
        <f>IF(Dane!W277="","",Dane!W277)</f>
        <v/>
      </c>
      <c r="V522" s="78" t="str">
        <f>IF(Dane!X277="","",Dane!X277)</f>
        <v/>
      </c>
      <c r="W522" s="78" t="str">
        <f>IF(Dane!Y277="","",Dane!Y277)</f>
        <v/>
      </c>
      <c r="X522" s="78" t="str">
        <f>IF(Dane!Z277="","",Dane!Z277)</f>
        <v/>
      </c>
      <c r="Y522" s="78" t="str">
        <f>IF(Dane!AA277="","",Dane!AA277)</f>
        <v/>
      </c>
      <c r="Z522" s="78" t="str">
        <f>IF(Dane!AB277="","",Dane!AB277)</f>
        <v/>
      </c>
      <c r="AA522" s="78" t="str">
        <f>IF(Dane!AC277="","",Dane!AC277)</f>
        <v/>
      </c>
      <c r="AB522" s="78" t="str">
        <f>IF(Dane!AD277="","",Dane!AD277)</f>
        <v/>
      </c>
      <c r="AC522" s="78" t="str">
        <f>IF(Dane!AE277="","",Dane!AE277)</f>
        <v/>
      </c>
      <c r="AD522" s="78" t="str">
        <f>IF(Dane!AF277="","",Dane!AF277)</f>
        <v/>
      </c>
      <c r="AE522" s="78" t="str">
        <f>IF(Dane!AG277="","",Dane!AG277)</f>
        <v/>
      </c>
      <c r="AF522" s="78" t="str">
        <f>IF(Dane!AH277="","",Dane!AH277)</f>
        <v/>
      </c>
      <c r="AG522" s="78" t="str">
        <f>IF(Dane!AI277="","",Dane!AI277)</f>
        <v/>
      </c>
      <c r="AH522" s="89"/>
      <c r="AI522" s="89"/>
      <c r="AJ522" s="88"/>
      <c r="AN522" s="67"/>
    </row>
    <row r="523" spans="1:40" s="62" customFormat="1">
      <c r="A523" s="75" t="s">
        <v>364</v>
      </c>
      <c r="B523" s="76" t="str">
        <f>IF(Dane!D278="","",Dane!D278)</f>
        <v>Zmniejszenie emisji gazów innych niż cieplarniane</v>
      </c>
      <c r="C523" s="77" t="str">
        <f>IF(Dane!E278="","",Dane!E278)</f>
        <v>zł/rok</v>
      </c>
      <c r="D523" s="78" t="str">
        <f>IF(Dane!F278="","",Dane!F278)</f>
        <v/>
      </c>
      <c r="E523" s="78" t="str">
        <f>IF(Dane!G278="","",Dane!G278)</f>
        <v/>
      </c>
      <c r="F523" s="78" t="str">
        <f>IF(Dane!H278="","",Dane!H278)</f>
        <v/>
      </c>
      <c r="G523" s="78" t="str">
        <f>IF(Dane!I278="","",Dane!I278)</f>
        <v/>
      </c>
      <c r="H523" s="78" t="str">
        <f>IF(Dane!J278="","",Dane!J278)</f>
        <v/>
      </c>
      <c r="I523" s="78" t="str">
        <f>IF(Dane!K278="","",Dane!K278)</f>
        <v/>
      </c>
      <c r="J523" s="78" t="str">
        <f>IF(Dane!L278="","",Dane!L278)</f>
        <v/>
      </c>
      <c r="K523" s="78" t="str">
        <f>IF(Dane!M278="","",Dane!M278)</f>
        <v/>
      </c>
      <c r="L523" s="78" t="str">
        <f>IF(Dane!N278="","",Dane!N278)</f>
        <v/>
      </c>
      <c r="M523" s="78" t="str">
        <f>IF(Dane!O278="","",Dane!O278)</f>
        <v/>
      </c>
      <c r="N523" s="78" t="str">
        <f>IF(Dane!P278="","",Dane!P278)</f>
        <v/>
      </c>
      <c r="O523" s="78" t="str">
        <f>IF(Dane!Q278="","",Dane!Q278)</f>
        <v/>
      </c>
      <c r="P523" s="78" t="str">
        <f>IF(Dane!R278="","",Dane!R278)</f>
        <v/>
      </c>
      <c r="Q523" s="78" t="str">
        <f>IF(Dane!S278="","",Dane!S278)</f>
        <v/>
      </c>
      <c r="R523" s="78" t="str">
        <f>IF(Dane!T278="","",Dane!T278)</f>
        <v/>
      </c>
      <c r="S523" s="78" t="str">
        <f>IF(Dane!U278="","",Dane!U278)</f>
        <v/>
      </c>
      <c r="T523" s="78" t="str">
        <f>IF(Dane!V278="","",Dane!V278)</f>
        <v/>
      </c>
      <c r="U523" s="78" t="str">
        <f>IF(Dane!W278="","",Dane!W278)</f>
        <v/>
      </c>
      <c r="V523" s="78" t="str">
        <f>IF(Dane!X278="","",Dane!X278)</f>
        <v/>
      </c>
      <c r="W523" s="78" t="str">
        <f>IF(Dane!Y278="","",Dane!Y278)</f>
        <v/>
      </c>
      <c r="X523" s="78" t="str">
        <f>IF(Dane!Z278="","",Dane!Z278)</f>
        <v/>
      </c>
      <c r="Y523" s="78" t="str">
        <f>IF(Dane!AA278="","",Dane!AA278)</f>
        <v/>
      </c>
      <c r="Z523" s="78" t="str">
        <f>IF(Dane!AB278="","",Dane!AB278)</f>
        <v/>
      </c>
      <c r="AA523" s="78" t="str">
        <f>IF(Dane!AC278="","",Dane!AC278)</f>
        <v/>
      </c>
      <c r="AB523" s="78" t="str">
        <f>IF(Dane!AD278="","",Dane!AD278)</f>
        <v/>
      </c>
      <c r="AC523" s="78" t="str">
        <f>IF(Dane!AE278="","",Dane!AE278)</f>
        <v/>
      </c>
      <c r="AD523" s="78" t="str">
        <f>IF(Dane!AF278="","",Dane!AF278)</f>
        <v/>
      </c>
      <c r="AE523" s="78" t="str">
        <f>IF(Dane!AG278="","",Dane!AG278)</f>
        <v/>
      </c>
      <c r="AF523" s="78" t="str">
        <f>IF(Dane!AH278="","",Dane!AH278)</f>
        <v/>
      </c>
      <c r="AG523" s="78" t="str">
        <f>IF(Dane!AI278="","",Dane!AI278)</f>
        <v/>
      </c>
      <c r="AH523" s="89"/>
      <c r="AI523" s="89"/>
      <c r="AJ523" s="88"/>
      <c r="AN523" s="67"/>
    </row>
    <row r="524" spans="1:40" s="62" customFormat="1">
      <c r="A524" s="75" t="s">
        <v>365</v>
      </c>
      <c r="B524" s="76" t="str">
        <f>IF(Dane!D279="","",Dane!D279)</f>
        <v>Zmniejszenie uciążliwości i nieprzyjemnych zapachów</v>
      </c>
      <c r="C524" s="77" t="str">
        <f>IF(Dane!E279="","",Dane!E279)</f>
        <v>zł/rok</v>
      </c>
      <c r="D524" s="78" t="str">
        <f>IF(Dane!F279="","",Dane!F279)</f>
        <v/>
      </c>
      <c r="E524" s="78" t="str">
        <f>IF(Dane!G279="","",Dane!G279)</f>
        <v/>
      </c>
      <c r="F524" s="78" t="str">
        <f>IF(Dane!H279="","",Dane!H279)</f>
        <v/>
      </c>
      <c r="G524" s="78" t="str">
        <f>IF(Dane!I279="","",Dane!I279)</f>
        <v/>
      </c>
      <c r="H524" s="78" t="str">
        <f>IF(Dane!J279="","",Dane!J279)</f>
        <v/>
      </c>
      <c r="I524" s="78" t="str">
        <f>IF(Dane!K279="","",Dane!K279)</f>
        <v/>
      </c>
      <c r="J524" s="78" t="str">
        <f>IF(Dane!L279="","",Dane!L279)</f>
        <v/>
      </c>
      <c r="K524" s="78" t="str">
        <f>IF(Dane!M279="","",Dane!M279)</f>
        <v/>
      </c>
      <c r="L524" s="78" t="str">
        <f>IF(Dane!N279="","",Dane!N279)</f>
        <v/>
      </c>
      <c r="M524" s="78" t="str">
        <f>IF(Dane!O279="","",Dane!O279)</f>
        <v/>
      </c>
      <c r="N524" s="78" t="str">
        <f>IF(Dane!P279="","",Dane!P279)</f>
        <v/>
      </c>
      <c r="O524" s="78" t="str">
        <f>IF(Dane!Q279="","",Dane!Q279)</f>
        <v/>
      </c>
      <c r="P524" s="78" t="str">
        <f>IF(Dane!R279="","",Dane!R279)</f>
        <v/>
      </c>
      <c r="Q524" s="78" t="str">
        <f>IF(Dane!S279="","",Dane!S279)</f>
        <v/>
      </c>
      <c r="R524" s="78" t="str">
        <f>IF(Dane!T279="","",Dane!T279)</f>
        <v/>
      </c>
      <c r="S524" s="78" t="str">
        <f>IF(Dane!U279="","",Dane!U279)</f>
        <v/>
      </c>
      <c r="T524" s="78" t="str">
        <f>IF(Dane!V279="","",Dane!V279)</f>
        <v/>
      </c>
      <c r="U524" s="78" t="str">
        <f>IF(Dane!W279="","",Dane!W279)</f>
        <v/>
      </c>
      <c r="V524" s="78" t="str">
        <f>IF(Dane!X279="","",Dane!X279)</f>
        <v/>
      </c>
      <c r="W524" s="78" t="str">
        <f>IF(Dane!Y279="","",Dane!Y279)</f>
        <v/>
      </c>
      <c r="X524" s="78" t="str">
        <f>IF(Dane!Z279="","",Dane!Z279)</f>
        <v/>
      </c>
      <c r="Y524" s="78" t="str">
        <f>IF(Dane!AA279="","",Dane!AA279)</f>
        <v/>
      </c>
      <c r="Z524" s="78" t="str">
        <f>IF(Dane!AB279="","",Dane!AB279)</f>
        <v/>
      </c>
      <c r="AA524" s="78" t="str">
        <f>IF(Dane!AC279="","",Dane!AC279)</f>
        <v/>
      </c>
      <c r="AB524" s="78" t="str">
        <f>IF(Dane!AD279="","",Dane!AD279)</f>
        <v/>
      </c>
      <c r="AC524" s="78" t="str">
        <f>IF(Dane!AE279="","",Dane!AE279)</f>
        <v/>
      </c>
      <c r="AD524" s="78" t="str">
        <f>IF(Dane!AF279="","",Dane!AF279)</f>
        <v/>
      </c>
      <c r="AE524" s="78" t="str">
        <f>IF(Dane!AG279="","",Dane!AG279)</f>
        <v/>
      </c>
      <c r="AF524" s="78" t="str">
        <f>IF(Dane!AH279="","",Dane!AH279)</f>
        <v/>
      </c>
      <c r="AG524" s="78" t="str">
        <f>IF(Dane!AI279="","",Dane!AI279)</f>
        <v/>
      </c>
      <c r="AH524" s="89"/>
      <c r="AI524" s="89"/>
      <c r="AJ524" s="88"/>
      <c r="AN524" s="67"/>
    </row>
    <row r="525" spans="1:40" s="62" customFormat="1">
      <c r="A525" s="75" t="s">
        <v>366</v>
      </c>
      <c r="B525" s="76" t="str">
        <f>IF(Dane!D280="","",Dane!D280)</f>
        <v>Nie dotyczy</v>
      </c>
      <c r="C525" s="77" t="str">
        <f>IF(Dane!E280="","",Dane!E280)</f>
        <v/>
      </c>
      <c r="D525" s="78" t="str">
        <f>IF(Dane!F280="","",Dane!F280)</f>
        <v/>
      </c>
      <c r="E525" s="78" t="str">
        <f>IF(Dane!G280="","",Dane!G280)</f>
        <v/>
      </c>
      <c r="F525" s="78" t="str">
        <f>IF(Dane!H280="","",Dane!H280)</f>
        <v/>
      </c>
      <c r="G525" s="78" t="str">
        <f>IF(Dane!I280="","",Dane!I280)</f>
        <v/>
      </c>
      <c r="H525" s="78" t="str">
        <f>IF(Dane!J280="","",Dane!J280)</f>
        <v/>
      </c>
      <c r="I525" s="78" t="str">
        <f>IF(Dane!K280="","",Dane!K280)</f>
        <v/>
      </c>
      <c r="J525" s="78" t="str">
        <f>IF(Dane!L280="","",Dane!L280)</f>
        <v/>
      </c>
      <c r="K525" s="78" t="str">
        <f>IF(Dane!M280="","",Dane!M280)</f>
        <v/>
      </c>
      <c r="L525" s="78" t="str">
        <f>IF(Dane!N280="","",Dane!N280)</f>
        <v/>
      </c>
      <c r="M525" s="78" t="str">
        <f>IF(Dane!O280="","",Dane!O280)</f>
        <v/>
      </c>
      <c r="N525" s="78" t="str">
        <f>IF(Dane!P280="","",Dane!P280)</f>
        <v/>
      </c>
      <c r="O525" s="78" t="str">
        <f>IF(Dane!Q280="","",Dane!Q280)</f>
        <v/>
      </c>
      <c r="P525" s="78" t="str">
        <f>IF(Dane!R280="","",Dane!R280)</f>
        <v/>
      </c>
      <c r="Q525" s="78" t="str">
        <f>IF(Dane!S280="","",Dane!S280)</f>
        <v/>
      </c>
      <c r="R525" s="78" t="str">
        <f>IF(Dane!T280="","",Dane!T280)</f>
        <v/>
      </c>
      <c r="S525" s="78" t="str">
        <f>IF(Dane!U280="","",Dane!U280)</f>
        <v/>
      </c>
      <c r="T525" s="78" t="str">
        <f>IF(Dane!V280="","",Dane!V280)</f>
        <v/>
      </c>
      <c r="U525" s="78" t="str">
        <f>IF(Dane!W280="","",Dane!W280)</f>
        <v/>
      </c>
      <c r="V525" s="78" t="str">
        <f>IF(Dane!X280="","",Dane!X280)</f>
        <v/>
      </c>
      <c r="W525" s="78" t="str">
        <f>IF(Dane!Y280="","",Dane!Y280)</f>
        <v/>
      </c>
      <c r="X525" s="78" t="str">
        <f>IF(Dane!Z280="","",Dane!Z280)</f>
        <v/>
      </c>
      <c r="Y525" s="78" t="str">
        <f>IF(Dane!AA280="","",Dane!AA280)</f>
        <v/>
      </c>
      <c r="Z525" s="78" t="str">
        <f>IF(Dane!AB280="","",Dane!AB280)</f>
        <v/>
      </c>
      <c r="AA525" s="78" t="str">
        <f>IF(Dane!AC280="","",Dane!AC280)</f>
        <v/>
      </c>
      <c r="AB525" s="78" t="str">
        <f>IF(Dane!AD280="","",Dane!AD280)</f>
        <v/>
      </c>
      <c r="AC525" s="78" t="str">
        <f>IF(Dane!AE280="","",Dane!AE280)</f>
        <v/>
      </c>
      <c r="AD525" s="78" t="str">
        <f>IF(Dane!AF280="","",Dane!AF280)</f>
        <v/>
      </c>
      <c r="AE525" s="78" t="str">
        <f>IF(Dane!AG280="","",Dane!AG280)</f>
        <v/>
      </c>
      <c r="AF525" s="78" t="str">
        <f>IF(Dane!AH280="","",Dane!AH280)</f>
        <v/>
      </c>
      <c r="AG525" s="78" t="str">
        <f>IF(Dane!AI280="","",Dane!AI280)</f>
        <v/>
      </c>
      <c r="AH525" s="89"/>
      <c r="AI525" s="89"/>
      <c r="AJ525" s="88"/>
      <c r="AN525" s="67"/>
    </row>
    <row r="526" spans="1:40" s="62" customFormat="1">
      <c r="A526" s="75" t="s">
        <v>367</v>
      </c>
      <c r="B526" s="76" t="str">
        <f>IF(B525="Nie dotyczy","Nie dotyczy","Wynagrodzenia osób zatrudnionych na stworzonych miejscach pracy")</f>
        <v>Nie dotyczy</v>
      </c>
      <c r="C526" s="77" t="str">
        <f t="shared" ref="C526" si="1038">IF(B526="Nie dotyczy","","zł/rok")</f>
        <v/>
      </c>
      <c r="D526" s="78" t="str">
        <f t="shared" ref="D526:AG526" si="1039">IF(G$83="","",IF(D525="","",D525*12*D$52))</f>
        <v/>
      </c>
      <c r="E526" s="78" t="str">
        <f t="shared" si="1039"/>
        <v/>
      </c>
      <c r="F526" s="78" t="str">
        <f t="shared" si="1039"/>
        <v/>
      </c>
      <c r="G526" s="78" t="str">
        <f t="shared" si="1039"/>
        <v/>
      </c>
      <c r="H526" s="78" t="str">
        <f t="shared" si="1039"/>
        <v/>
      </c>
      <c r="I526" s="78" t="str">
        <f t="shared" si="1039"/>
        <v/>
      </c>
      <c r="J526" s="78" t="str">
        <f t="shared" si="1039"/>
        <v/>
      </c>
      <c r="K526" s="78" t="str">
        <f t="shared" si="1039"/>
        <v/>
      </c>
      <c r="L526" s="78" t="str">
        <f t="shared" si="1039"/>
        <v/>
      </c>
      <c r="M526" s="78" t="str">
        <f t="shared" si="1039"/>
        <v/>
      </c>
      <c r="N526" s="78" t="str">
        <f t="shared" si="1039"/>
        <v/>
      </c>
      <c r="O526" s="78" t="str">
        <f t="shared" si="1039"/>
        <v/>
      </c>
      <c r="P526" s="78" t="str">
        <f t="shared" si="1039"/>
        <v/>
      </c>
      <c r="Q526" s="78" t="str">
        <f t="shared" si="1039"/>
        <v/>
      </c>
      <c r="R526" s="78" t="str">
        <f t="shared" si="1039"/>
        <v/>
      </c>
      <c r="S526" s="78" t="str">
        <f t="shared" si="1039"/>
        <v/>
      </c>
      <c r="T526" s="78" t="str">
        <f t="shared" si="1039"/>
        <v/>
      </c>
      <c r="U526" s="78" t="str">
        <f t="shared" si="1039"/>
        <v/>
      </c>
      <c r="V526" s="78" t="str">
        <f t="shared" si="1039"/>
        <v/>
      </c>
      <c r="W526" s="78" t="str">
        <f t="shared" si="1039"/>
        <v/>
      </c>
      <c r="X526" s="78" t="str">
        <f t="shared" si="1039"/>
        <v/>
      </c>
      <c r="Y526" s="78" t="str">
        <f t="shared" si="1039"/>
        <v/>
      </c>
      <c r="Z526" s="78" t="str">
        <f t="shared" si="1039"/>
        <v/>
      </c>
      <c r="AA526" s="78" t="str">
        <f t="shared" si="1039"/>
        <v/>
      </c>
      <c r="AB526" s="78" t="str">
        <f t="shared" si="1039"/>
        <v/>
      </c>
      <c r="AC526" s="78" t="str">
        <f t="shared" si="1039"/>
        <v/>
      </c>
      <c r="AD526" s="78" t="str">
        <f t="shared" si="1039"/>
        <v/>
      </c>
      <c r="AE526" s="78" t="str">
        <f t="shared" si="1039"/>
        <v/>
      </c>
      <c r="AF526" s="78" t="str">
        <f t="shared" si="1039"/>
        <v/>
      </c>
      <c r="AG526" s="78" t="str">
        <f t="shared" si="1039"/>
        <v/>
      </c>
      <c r="AH526" s="89"/>
      <c r="AI526" s="89"/>
      <c r="AJ526" s="88"/>
      <c r="AN526" s="67"/>
    </row>
    <row r="527" spans="1:40" s="293" customFormat="1">
      <c r="A527" s="40" t="s">
        <v>110</v>
      </c>
      <c r="B527" s="234" t="s">
        <v>350</v>
      </c>
      <c r="C527" s="132" t="s">
        <v>1</v>
      </c>
      <c r="D527" s="235">
        <f t="shared" ref="D527:AG527" si="1040">IF(G$83="","",SUMIF($C$528:$C$529,"zł/rok",D$528:D$529))</f>
        <v>0</v>
      </c>
      <c r="E527" s="235">
        <f t="shared" si="1040"/>
        <v>0</v>
      </c>
      <c r="F527" s="235">
        <f t="shared" si="1040"/>
        <v>0</v>
      </c>
      <c r="G527" s="235">
        <f t="shared" si="1040"/>
        <v>0</v>
      </c>
      <c r="H527" s="235">
        <f t="shared" si="1040"/>
        <v>0</v>
      </c>
      <c r="I527" s="235">
        <f t="shared" si="1040"/>
        <v>0</v>
      </c>
      <c r="J527" s="235">
        <f t="shared" si="1040"/>
        <v>0</v>
      </c>
      <c r="K527" s="235">
        <f t="shared" si="1040"/>
        <v>0</v>
      </c>
      <c r="L527" s="235">
        <f t="shared" si="1040"/>
        <v>0</v>
      </c>
      <c r="M527" s="235">
        <f t="shared" si="1040"/>
        <v>0</v>
      </c>
      <c r="N527" s="235">
        <f t="shared" si="1040"/>
        <v>0</v>
      </c>
      <c r="O527" s="235">
        <f t="shared" si="1040"/>
        <v>0</v>
      </c>
      <c r="P527" s="235">
        <f t="shared" si="1040"/>
        <v>0</v>
      </c>
      <c r="Q527" s="235">
        <f t="shared" si="1040"/>
        <v>0</v>
      </c>
      <c r="R527" s="235">
        <f t="shared" si="1040"/>
        <v>0</v>
      </c>
      <c r="S527" s="235">
        <f t="shared" si="1040"/>
        <v>0</v>
      </c>
      <c r="T527" s="235">
        <f t="shared" si="1040"/>
        <v>0</v>
      </c>
      <c r="U527" s="235">
        <f t="shared" si="1040"/>
        <v>0</v>
      </c>
      <c r="V527" s="235">
        <f t="shared" si="1040"/>
        <v>0</v>
      </c>
      <c r="W527" s="235">
        <f t="shared" si="1040"/>
        <v>0</v>
      </c>
      <c r="X527" s="235">
        <f t="shared" si="1040"/>
        <v>0</v>
      </c>
      <c r="Y527" s="235">
        <f t="shared" si="1040"/>
        <v>0</v>
      </c>
      <c r="Z527" s="235">
        <f t="shared" si="1040"/>
        <v>0</v>
      </c>
      <c r="AA527" s="235">
        <f t="shared" si="1040"/>
        <v>0</v>
      </c>
      <c r="AB527" s="235">
        <f t="shared" si="1040"/>
        <v>0</v>
      </c>
      <c r="AC527" s="235">
        <f t="shared" si="1040"/>
        <v>0</v>
      </c>
      <c r="AD527" s="235">
        <f t="shared" si="1040"/>
        <v>0</v>
      </c>
      <c r="AE527" s="235">
        <f t="shared" si="1040"/>
        <v>0</v>
      </c>
      <c r="AF527" s="235">
        <f t="shared" si="1040"/>
        <v>0</v>
      </c>
      <c r="AG527" s="235">
        <f t="shared" si="1040"/>
        <v>0</v>
      </c>
      <c r="AH527" s="291"/>
      <c r="AI527" s="291"/>
      <c r="AJ527" s="292"/>
      <c r="AN527" s="294"/>
    </row>
    <row r="528" spans="1:40" s="62" customFormat="1">
      <c r="A528" s="75" t="s">
        <v>368</v>
      </c>
      <c r="B528" s="76" t="str">
        <f>IF(Dane!D282="","",Dane!D282)</f>
        <v>Zanieczyszczenie powietrza ze spalarni osadów ściekowych</v>
      </c>
      <c r="C528" s="77" t="str">
        <f>IF(Dane!E282="","",Dane!E282)</f>
        <v>zł/rok</v>
      </c>
      <c r="D528" s="78" t="str">
        <f>IF(Dane!F282="","",Dane!F282)</f>
        <v/>
      </c>
      <c r="E528" s="78" t="str">
        <f>IF(Dane!G282="","",Dane!G282)</f>
        <v/>
      </c>
      <c r="F528" s="78" t="str">
        <f>IF(Dane!H282="","",Dane!H282)</f>
        <v/>
      </c>
      <c r="G528" s="78" t="str">
        <f>IF(Dane!I282="","",Dane!I282)</f>
        <v/>
      </c>
      <c r="H528" s="78" t="str">
        <f>IF(Dane!J282="","",Dane!J282)</f>
        <v/>
      </c>
      <c r="I528" s="78" t="str">
        <f>IF(Dane!K282="","",Dane!K282)</f>
        <v/>
      </c>
      <c r="J528" s="78" t="str">
        <f>IF(Dane!L282="","",Dane!L282)</f>
        <v/>
      </c>
      <c r="K528" s="78" t="str">
        <f>IF(Dane!M282="","",Dane!M282)</f>
        <v/>
      </c>
      <c r="L528" s="78" t="str">
        <f>IF(Dane!N282="","",Dane!N282)</f>
        <v/>
      </c>
      <c r="M528" s="78" t="str">
        <f>IF(Dane!O282="","",Dane!O282)</f>
        <v/>
      </c>
      <c r="N528" s="78" t="str">
        <f>IF(Dane!P282="","",Dane!P282)</f>
        <v/>
      </c>
      <c r="O528" s="78" t="str">
        <f>IF(Dane!Q282="","",Dane!Q282)</f>
        <v/>
      </c>
      <c r="P528" s="78" t="str">
        <f>IF(Dane!R282="","",Dane!R282)</f>
        <v/>
      </c>
      <c r="Q528" s="78" t="str">
        <f>IF(Dane!S282="","",Dane!S282)</f>
        <v/>
      </c>
      <c r="R528" s="78" t="str">
        <f>IF(Dane!T282="","",Dane!T282)</f>
        <v/>
      </c>
      <c r="S528" s="78" t="str">
        <f>IF(Dane!U282="","",Dane!U282)</f>
        <v/>
      </c>
      <c r="T528" s="78" t="str">
        <f>IF(Dane!V282="","",Dane!V282)</f>
        <v/>
      </c>
      <c r="U528" s="78" t="str">
        <f>IF(Dane!W282="","",Dane!W282)</f>
        <v/>
      </c>
      <c r="V528" s="78" t="str">
        <f>IF(Dane!X282="","",Dane!X282)</f>
        <v/>
      </c>
      <c r="W528" s="78" t="str">
        <f>IF(Dane!Y282="","",Dane!Y282)</f>
        <v/>
      </c>
      <c r="X528" s="78" t="str">
        <f>IF(Dane!Z282="","",Dane!Z282)</f>
        <v/>
      </c>
      <c r="Y528" s="78" t="str">
        <f>IF(Dane!AA282="","",Dane!AA282)</f>
        <v/>
      </c>
      <c r="Z528" s="78" t="str">
        <f>IF(Dane!AB282="","",Dane!AB282)</f>
        <v/>
      </c>
      <c r="AA528" s="78" t="str">
        <f>IF(Dane!AC282="","",Dane!AC282)</f>
        <v/>
      </c>
      <c r="AB528" s="78" t="str">
        <f>IF(Dane!AD282="","",Dane!AD282)</f>
        <v/>
      </c>
      <c r="AC528" s="78" t="str">
        <f>IF(Dane!AE282="","",Dane!AE282)</f>
        <v/>
      </c>
      <c r="AD528" s="78" t="str">
        <f>IF(Dane!AF282="","",Dane!AF282)</f>
        <v/>
      </c>
      <c r="AE528" s="78" t="str">
        <f>IF(Dane!AG282="","",Dane!AG282)</f>
        <v/>
      </c>
      <c r="AF528" s="78" t="str">
        <f>IF(Dane!AH282="","",Dane!AH282)</f>
        <v/>
      </c>
      <c r="AG528" s="78" t="str">
        <f>IF(Dane!AI282="","",Dane!AI282)</f>
        <v/>
      </c>
      <c r="AH528" s="89"/>
      <c r="AI528" s="89"/>
      <c r="AJ528" s="88"/>
      <c r="AN528" s="67"/>
    </row>
    <row r="529" spans="1:40" s="62" customFormat="1">
      <c r="A529" s="75" t="s">
        <v>123</v>
      </c>
      <c r="B529" s="76" t="str">
        <f>IF(Dane!D283="","",Dane!D283)</f>
        <v>Wzrost kosztów usuwania ścieków</v>
      </c>
      <c r="C529" s="77" t="str">
        <f>IF(Dane!E283="","",Dane!E283)</f>
        <v>zł/rok</v>
      </c>
      <c r="D529" s="78" t="str">
        <f>IF(Dane!F283="","",Dane!F283)</f>
        <v/>
      </c>
      <c r="E529" s="78" t="str">
        <f>IF(Dane!G283="","",Dane!G283)</f>
        <v/>
      </c>
      <c r="F529" s="78" t="str">
        <f>IF(Dane!H283="","",Dane!H283)</f>
        <v/>
      </c>
      <c r="G529" s="78" t="str">
        <f>IF(Dane!I283="","",Dane!I283)</f>
        <v/>
      </c>
      <c r="H529" s="78" t="str">
        <f>IF(Dane!J283="","",Dane!J283)</f>
        <v/>
      </c>
      <c r="I529" s="78" t="str">
        <f>IF(Dane!K283="","",Dane!K283)</f>
        <v/>
      </c>
      <c r="J529" s="78" t="str">
        <f>IF(Dane!L283="","",Dane!L283)</f>
        <v/>
      </c>
      <c r="K529" s="78" t="str">
        <f>IF(Dane!M283="","",Dane!M283)</f>
        <v/>
      </c>
      <c r="L529" s="78" t="str">
        <f>IF(Dane!N283="","",Dane!N283)</f>
        <v/>
      </c>
      <c r="M529" s="78" t="str">
        <f>IF(Dane!O283="","",Dane!O283)</f>
        <v/>
      </c>
      <c r="N529" s="78" t="str">
        <f>IF(Dane!P283="","",Dane!P283)</f>
        <v/>
      </c>
      <c r="O529" s="78" t="str">
        <f>IF(Dane!Q283="","",Dane!Q283)</f>
        <v/>
      </c>
      <c r="P529" s="78" t="str">
        <f>IF(Dane!R283="","",Dane!R283)</f>
        <v/>
      </c>
      <c r="Q529" s="78" t="str">
        <f>IF(Dane!S283="","",Dane!S283)</f>
        <v/>
      </c>
      <c r="R529" s="78" t="str">
        <f>IF(Dane!T283="","",Dane!T283)</f>
        <v/>
      </c>
      <c r="S529" s="78" t="str">
        <f>IF(Dane!U283="","",Dane!U283)</f>
        <v/>
      </c>
      <c r="T529" s="78" t="str">
        <f>IF(Dane!V283="","",Dane!V283)</f>
        <v/>
      </c>
      <c r="U529" s="78" t="str">
        <f>IF(Dane!W283="","",Dane!W283)</f>
        <v/>
      </c>
      <c r="V529" s="78" t="str">
        <f>IF(Dane!X283="","",Dane!X283)</f>
        <v/>
      </c>
      <c r="W529" s="78" t="str">
        <f>IF(Dane!Y283="","",Dane!Y283)</f>
        <v/>
      </c>
      <c r="X529" s="78" t="str">
        <f>IF(Dane!Z283="","",Dane!Z283)</f>
        <v/>
      </c>
      <c r="Y529" s="78" t="str">
        <f>IF(Dane!AA283="","",Dane!AA283)</f>
        <v/>
      </c>
      <c r="Z529" s="78" t="str">
        <f>IF(Dane!AB283="","",Dane!AB283)</f>
        <v/>
      </c>
      <c r="AA529" s="78" t="str">
        <f>IF(Dane!AC283="","",Dane!AC283)</f>
        <v/>
      </c>
      <c r="AB529" s="78" t="str">
        <f>IF(Dane!AD283="","",Dane!AD283)</f>
        <v/>
      </c>
      <c r="AC529" s="78" t="str">
        <f>IF(Dane!AE283="","",Dane!AE283)</f>
        <v/>
      </c>
      <c r="AD529" s="78" t="str">
        <f>IF(Dane!AF283="","",Dane!AF283)</f>
        <v/>
      </c>
      <c r="AE529" s="78" t="str">
        <f>IF(Dane!AG283="","",Dane!AG283)</f>
        <v/>
      </c>
      <c r="AF529" s="78" t="str">
        <f>IF(Dane!AH283="","",Dane!AH283)</f>
        <v/>
      </c>
      <c r="AG529" s="78" t="str">
        <f>IF(Dane!AI283="","",Dane!AI283)</f>
        <v/>
      </c>
      <c r="AH529" s="89"/>
      <c r="AI529" s="89"/>
      <c r="AJ529" s="88"/>
      <c r="AN529" s="67"/>
    </row>
    <row r="530" spans="1:40" s="293" customFormat="1">
      <c r="A530" s="40" t="s">
        <v>168</v>
      </c>
      <c r="B530" s="234" t="s">
        <v>47</v>
      </c>
      <c r="C530" s="132" t="s">
        <v>1</v>
      </c>
      <c r="D530" s="235">
        <f t="shared" ref="D530:AG530" si="1041">IF(G$83="","",SUM(D$506,D$517)-SUM(D$527))</f>
        <v>0</v>
      </c>
      <c r="E530" s="235">
        <f t="shared" si="1041"/>
        <v>0</v>
      </c>
      <c r="F530" s="235">
        <f t="shared" si="1041"/>
        <v>0</v>
      </c>
      <c r="G530" s="235">
        <f t="shared" si="1041"/>
        <v>0</v>
      </c>
      <c r="H530" s="235">
        <f t="shared" si="1041"/>
        <v>0</v>
      </c>
      <c r="I530" s="235">
        <f t="shared" si="1041"/>
        <v>0</v>
      </c>
      <c r="J530" s="235">
        <f t="shared" si="1041"/>
        <v>0</v>
      </c>
      <c r="K530" s="235">
        <f t="shared" si="1041"/>
        <v>0</v>
      </c>
      <c r="L530" s="235">
        <f t="shared" si="1041"/>
        <v>0</v>
      </c>
      <c r="M530" s="235">
        <f t="shared" si="1041"/>
        <v>0</v>
      </c>
      <c r="N530" s="235">
        <f t="shared" si="1041"/>
        <v>0</v>
      </c>
      <c r="O530" s="235">
        <f t="shared" si="1041"/>
        <v>0</v>
      </c>
      <c r="P530" s="235">
        <f t="shared" si="1041"/>
        <v>0</v>
      </c>
      <c r="Q530" s="235">
        <f t="shared" si="1041"/>
        <v>0</v>
      </c>
      <c r="R530" s="235">
        <f t="shared" si="1041"/>
        <v>0</v>
      </c>
      <c r="S530" s="235">
        <f t="shared" si="1041"/>
        <v>0</v>
      </c>
      <c r="T530" s="235">
        <f t="shared" si="1041"/>
        <v>0</v>
      </c>
      <c r="U530" s="235">
        <f t="shared" si="1041"/>
        <v>0</v>
      </c>
      <c r="V530" s="235">
        <f t="shared" si="1041"/>
        <v>0</v>
      </c>
      <c r="W530" s="235">
        <f t="shared" si="1041"/>
        <v>0</v>
      </c>
      <c r="X530" s="235">
        <f t="shared" si="1041"/>
        <v>0</v>
      </c>
      <c r="Y530" s="235">
        <f t="shared" si="1041"/>
        <v>0</v>
      </c>
      <c r="Z530" s="235">
        <f t="shared" si="1041"/>
        <v>0</v>
      </c>
      <c r="AA530" s="235">
        <f t="shared" si="1041"/>
        <v>0</v>
      </c>
      <c r="AB530" s="235">
        <f t="shared" si="1041"/>
        <v>0</v>
      </c>
      <c r="AC530" s="235">
        <f t="shared" si="1041"/>
        <v>0</v>
      </c>
      <c r="AD530" s="235">
        <f t="shared" si="1041"/>
        <v>0</v>
      </c>
      <c r="AE530" s="235">
        <f t="shared" si="1041"/>
        <v>0</v>
      </c>
      <c r="AF530" s="235">
        <f t="shared" si="1041"/>
        <v>0</v>
      </c>
      <c r="AG530" s="235">
        <f t="shared" si="1041"/>
        <v>0</v>
      </c>
      <c r="AH530" s="291"/>
      <c r="AI530" s="291"/>
      <c r="AJ530" s="292"/>
      <c r="AN530" s="294"/>
    </row>
    <row r="531" spans="1:40" s="62" customFormat="1">
      <c r="A531" s="63" t="s">
        <v>348</v>
      </c>
      <c r="B531" s="64" t="s">
        <v>44</v>
      </c>
      <c r="C531" s="256" t="s">
        <v>4</v>
      </c>
      <c r="D531" s="295">
        <f t="shared" ref="D531:AG531" si="1042">IF(G$83="","",1/(1+$D$42)^D$75)</f>
        <v>1</v>
      </c>
      <c r="E531" s="295">
        <f t="shared" si="1042"/>
        <v>0.970873786407767</v>
      </c>
      <c r="F531" s="295">
        <f t="shared" si="1042"/>
        <v>0.94259590913375435</v>
      </c>
      <c r="G531" s="295">
        <f t="shared" si="1042"/>
        <v>0.91514165935315961</v>
      </c>
      <c r="H531" s="295">
        <f t="shared" si="1042"/>
        <v>0.888487047915689</v>
      </c>
      <c r="I531" s="295">
        <f t="shared" si="1042"/>
        <v>0.86260878438416411</v>
      </c>
      <c r="J531" s="295">
        <f t="shared" si="1042"/>
        <v>0.83748425668365445</v>
      </c>
      <c r="K531" s="295">
        <f t="shared" si="1042"/>
        <v>0.81309151134335378</v>
      </c>
      <c r="L531" s="295">
        <f t="shared" si="1042"/>
        <v>0.78940923431393573</v>
      </c>
      <c r="M531" s="295">
        <f t="shared" si="1042"/>
        <v>0.76641673234362695</v>
      </c>
      <c r="N531" s="295">
        <f t="shared" si="1042"/>
        <v>0.74409391489672516</v>
      </c>
      <c r="O531" s="295">
        <f t="shared" si="1042"/>
        <v>0.72242127659876232</v>
      </c>
      <c r="P531" s="295">
        <f t="shared" si="1042"/>
        <v>0.70137988019297326</v>
      </c>
      <c r="Q531" s="295">
        <f t="shared" si="1042"/>
        <v>0.68095133999317792</v>
      </c>
      <c r="R531" s="295">
        <f t="shared" si="1042"/>
        <v>0.66111780581861923</v>
      </c>
      <c r="S531" s="295">
        <f t="shared" si="1042"/>
        <v>0.64186194739671765</v>
      </c>
      <c r="T531" s="295">
        <f t="shared" si="1042"/>
        <v>0.62316693922011435</v>
      </c>
      <c r="U531" s="295">
        <f t="shared" si="1042"/>
        <v>0.60501644584477121</v>
      </c>
      <c r="V531" s="295">
        <f t="shared" si="1042"/>
        <v>0.5873946076162827</v>
      </c>
      <c r="W531" s="295">
        <f t="shared" si="1042"/>
        <v>0.57028602681192497</v>
      </c>
      <c r="X531" s="295">
        <f t="shared" si="1042"/>
        <v>0.55367575418633497</v>
      </c>
      <c r="Y531" s="295">
        <f t="shared" si="1042"/>
        <v>0.5375492759090631</v>
      </c>
      <c r="Z531" s="295">
        <f t="shared" si="1042"/>
        <v>0.52189250088258554</v>
      </c>
      <c r="AA531" s="295">
        <f t="shared" si="1042"/>
        <v>0.50669174842969467</v>
      </c>
      <c r="AB531" s="295">
        <f t="shared" si="1042"/>
        <v>0.49193373633950943</v>
      </c>
      <c r="AC531" s="295">
        <f t="shared" si="1042"/>
        <v>0.47760556926165965</v>
      </c>
      <c r="AD531" s="295">
        <f t="shared" si="1042"/>
        <v>0.46369472743850448</v>
      </c>
      <c r="AE531" s="295">
        <f t="shared" si="1042"/>
        <v>0.45018905576553836</v>
      </c>
      <c r="AF531" s="295">
        <f t="shared" si="1042"/>
        <v>0.4370767531704256</v>
      </c>
      <c r="AG531" s="295">
        <f t="shared" si="1042"/>
        <v>0.42434636230138412</v>
      </c>
      <c r="AH531" s="89"/>
      <c r="AI531" s="89"/>
      <c r="AJ531" s="88"/>
      <c r="AN531" s="67"/>
    </row>
    <row r="532" spans="1:40" s="293" customFormat="1">
      <c r="A532" s="40" t="s">
        <v>349</v>
      </c>
      <c r="B532" s="234" t="s">
        <v>45</v>
      </c>
      <c r="C532" s="132" t="s">
        <v>1</v>
      </c>
      <c r="D532" s="235">
        <f>IF(G$83="","",D530*D531)</f>
        <v>0</v>
      </c>
      <c r="E532" s="235">
        <f t="shared" ref="E532:AG532" si="1043">IF(H$83="","",E530*E531)</f>
        <v>0</v>
      </c>
      <c r="F532" s="235">
        <f t="shared" si="1043"/>
        <v>0</v>
      </c>
      <c r="G532" s="235">
        <f t="shared" si="1043"/>
        <v>0</v>
      </c>
      <c r="H532" s="235">
        <f t="shared" si="1043"/>
        <v>0</v>
      </c>
      <c r="I532" s="235">
        <f t="shared" si="1043"/>
        <v>0</v>
      </c>
      <c r="J532" s="235">
        <f t="shared" si="1043"/>
        <v>0</v>
      </c>
      <c r="K532" s="235">
        <f t="shared" si="1043"/>
        <v>0</v>
      </c>
      <c r="L532" s="235">
        <f t="shared" si="1043"/>
        <v>0</v>
      </c>
      <c r="M532" s="235">
        <f t="shared" si="1043"/>
        <v>0</v>
      </c>
      <c r="N532" s="235">
        <f t="shared" si="1043"/>
        <v>0</v>
      </c>
      <c r="O532" s="235">
        <f t="shared" si="1043"/>
        <v>0</v>
      </c>
      <c r="P532" s="235">
        <f t="shared" si="1043"/>
        <v>0</v>
      </c>
      <c r="Q532" s="235">
        <f t="shared" si="1043"/>
        <v>0</v>
      </c>
      <c r="R532" s="235">
        <f t="shared" si="1043"/>
        <v>0</v>
      </c>
      <c r="S532" s="235">
        <f t="shared" si="1043"/>
        <v>0</v>
      </c>
      <c r="T532" s="235">
        <f t="shared" si="1043"/>
        <v>0</v>
      </c>
      <c r="U532" s="235">
        <f t="shared" si="1043"/>
        <v>0</v>
      </c>
      <c r="V532" s="235">
        <f t="shared" si="1043"/>
        <v>0</v>
      </c>
      <c r="W532" s="235">
        <f t="shared" si="1043"/>
        <v>0</v>
      </c>
      <c r="X532" s="235">
        <f t="shared" si="1043"/>
        <v>0</v>
      </c>
      <c r="Y532" s="235">
        <f t="shared" si="1043"/>
        <v>0</v>
      </c>
      <c r="Z532" s="235">
        <f t="shared" si="1043"/>
        <v>0</v>
      </c>
      <c r="AA532" s="235">
        <f t="shared" si="1043"/>
        <v>0</v>
      </c>
      <c r="AB532" s="235">
        <f t="shared" si="1043"/>
        <v>0</v>
      </c>
      <c r="AC532" s="235">
        <f t="shared" si="1043"/>
        <v>0</v>
      </c>
      <c r="AD532" s="235">
        <f t="shared" si="1043"/>
        <v>0</v>
      </c>
      <c r="AE532" s="235">
        <f t="shared" si="1043"/>
        <v>0</v>
      </c>
      <c r="AF532" s="235">
        <f t="shared" si="1043"/>
        <v>0</v>
      </c>
      <c r="AG532" s="235">
        <f t="shared" si="1043"/>
        <v>0</v>
      </c>
      <c r="AH532" s="291"/>
      <c r="AI532" s="291"/>
      <c r="AJ532" s="292"/>
      <c r="AN532" s="294"/>
    </row>
    <row r="533" spans="1:40" s="62" customFormat="1">
      <c r="A533" s="236" t="s">
        <v>369</v>
      </c>
      <c r="B533" s="253" t="s">
        <v>46</v>
      </c>
      <c r="C533" s="131" t="s">
        <v>3</v>
      </c>
      <c r="D533" s="237">
        <f>SUM(D$532:AG$532)</f>
        <v>0</v>
      </c>
      <c r="E533" s="89"/>
      <c r="F533" s="89"/>
      <c r="G533" s="89"/>
      <c r="H533" s="89"/>
      <c r="I533" s="89"/>
      <c r="J533" s="89"/>
      <c r="K533" s="89"/>
      <c r="L533" s="89"/>
      <c r="M533" s="89"/>
      <c r="N533" s="89"/>
      <c r="O533" s="89"/>
      <c r="P533" s="89"/>
      <c r="Q533" s="89"/>
      <c r="R533" s="89"/>
      <c r="S533" s="89"/>
      <c r="T533" s="89"/>
      <c r="U533" s="89"/>
      <c r="V533" s="89"/>
      <c r="W533" s="89"/>
      <c r="X533" s="89"/>
      <c r="Y533" s="89"/>
      <c r="Z533" s="89"/>
      <c r="AA533" s="89"/>
      <c r="AB533" s="89"/>
      <c r="AC533" s="89"/>
      <c r="AD533" s="89"/>
      <c r="AE533" s="89"/>
      <c r="AF533" s="89"/>
      <c r="AG533" s="89"/>
      <c r="AH533" s="89"/>
      <c r="AI533" s="89"/>
      <c r="AJ533" s="88"/>
      <c r="AN533" s="67"/>
    </row>
    <row r="534" spans="1:40" s="62" customFormat="1">
      <c r="A534" s="141" t="s">
        <v>370</v>
      </c>
      <c r="B534" s="373" t="s">
        <v>372</v>
      </c>
      <c r="C534" s="267" t="s">
        <v>4</v>
      </c>
      <c r="D534" s="374" t="str">
        <f>IF(SUM($D$530:$AG$530)=0,"Brak wyniku",IRR(D$530:AG$530,$D$42))</f>
        <v>Brak wyniku</v>
      </c>
      <c r="E534" s="89"/>
      <c r="F534" s="89"/>
      <c r="G534" s="89"/>
      <c r="H534" s="89"/>
      <c r="I534" s="89"/>
      <c r="J534" s="89"/>
      <c r="K534" s="89"/>
      <c r="L534" s="89"/>
      <c r="M534" s="89"/>
      <c r="N534" s="89"/>
      <c r="O534" s="89"/>
      <c r="P534" s="89"/>
      <c r="Q534" s="89"/>
      <c r="R534" s="89"/>
      <c r="S534" s="89"/>
      <c r="T534" s="89"/>
      <c r="U534" s="89"/>
      <c r="V534" s="89"/>
      <c r="W534" s="89"/>
      <c r="X534" s="89"/>
      <c r="Y534" s="89"/>
      <c r="Z534" s="89"/>
      <c r="AA534" s="89"/>
      <c r="AB534" s="89"/>
      <c r="AC534" s="89"/>
      <c r="AD534" s="89"/>
      <c r="AE534" s="89"/>
      <c r="AF534" s="89"/>
      <c r="AG534" s="89"/>
      <c r="AH534" s="89"/>
      <c r="AI534" s="89"/>
      <c r="AJ534" s="88"/>
      <c r="AN534" s="67"/>
    </row>
    <row r="535" spans="1:40" s="346" customFormat="1" ht="19.5" customHeight="1">
      <c r="A535" s="345"/>
      <c r="B535" s="346" t="s">
        <v>373</v>
      </c>
    </row>
    <row r="536" spans="1:40" s="8" customFormat="1">
      <c r="A536" s="833" t="s">
        <v>10</v>
      </c>
      <c r="B536" s="766" t="s">
        <v>2</v>
      </c>
      <c r="C536" s="797" t="s">
        <v>0</v>
      </c>
      <c r="D536" s="335" t="str">
        <f t="shared" ref="D536" si="1044">IF(G$83="","",G$83)</f>
        <v>Faza oper.</v>
      </c>
      <c r="E536" s="335" t="str">
        <f t="shared" ref="E536" si="1045">IF(H$83="","",H$83)</f>
        <v>Faza oper.</v>
      </c>
      <c r="F536" s="335" t="str">
        <f t="shared" ref="F536" si="1046">IF(I$83="","",I$83)</f>
        <v>Faza oper.</v>
      </c>
      <c r="G536" s="335" t="str">
        <f t="shared" ref="G536" si="1047">IF(J$83="","",J$83)</f>
        <v>Faza oper.</v>
      </c>
      <c r="H536" s="335" t="str">
        <f t="shared" ref="H536" si="1048">IF(K$83="","",K$83)</f>
        <v>Faza oper.</v>
      </c>
      <c r="I536" s="335" t="str">
        <f t="shared" ref="I536" si="1049">IF(L$83="","",L$83)</f>
        <v>Faza oper.</v>
      </c>
      <c r="J536" s="335" t="str">
        <f t="shared" ref="J536" si="1050">IF(M$83="","",M$83)</f>
        <v>Faza oper.</v>
      </c>
      <c r="K536" s="335" t="str">
        <f t="shared" ref="K536" si="1051">IF(N$83="","",N$83)</f>
        <v>Faza oper.</v>
      </c>
      <c r="L536" s="335" t="str">
        <f t="shared" ref="L536" si="1052">IF(O$83="","",O$83)</f>
        <v>Faza oper.</v>
      </c>
      <c r="M536" s="335" t="str">
        <f t="shared" ref="M536" si="1053">IF(P$83="","",P$83)</f>
        <v>Faza oper.</v>
      </c>
      <c r="N536" s="335" t="str">
        <f t="shared" ref="N536" si="1054">IF(Q$83="","",Q$83)</f>
        <v>Faza oper.</v>
      </c>
      <c r="O536" s="335" t="str">
        <f t="shared" ref="O536" si="1055">IF(R$83="","",R$83)</f>
        <v>Faza oper.</v>
      </c>
      <c r="P536" s="335" t="str">
        <f t="shared" ref="P536" si="1056">IF(S$83="","",S$83)</f>
        <v>Faza oper.</v>
      </c>
      <c r="Q536" s="335" t="str">
        <f t="shared" ref="Q536" si="1057">IF(T$83="","",T$83)</f>
        <v>Faza oper.</v>
      </c>
      <c r="R536" s="335" t="str">
        <f t="shared" ref="R536" si="1058">IF(U$83="","",U$83)</f>
        <v>Faza oper.</v>
      </c>
      <c r="S536" s="335" t="str">
        <f t="shared" ref="S536" si="1059">IF(V$83="","",V$83)</f>
        <v>Faza oper.</v>
      </c>
      <c r="T536" s="335" t="str">
        <f t="shared" ref="T536" si="1060">IF(W$83="","",W$83)</f>
        <v>Faza oper.</v>
      </c>
      <c r="U536" s="335" t="str">
        <f t="shared" ref="U536" si="1061">IF(X$83="","",X$83)</f>
        <v>Faza oper.</v>
      </c>
      <c r="V536" s="335" t="str">
        <f t="shared" ref="V536" si="1062">IF(Y$83="","",Y$83)</f>
        <v>Faza oper.</v>
      </c>
      <c r="W536" s="335" t="str">
        <f t="shared" ref="W536" si="1063">IF(Z$83="","",Z$83)</f>
        <v>Faza oper.</v>
      </c>
      <c r="X536" s="335" t="str">
        <f t="shared" ref="X536" si="1064">IF(AA$83="","",AA$83)</f>
        <v>Faza oper.</v>
      </c>
      <c r="Y536" s="335" t="str">
        <f t="shared" ref="Y536" si="1065">IF(AB$83="","",AB$83)</f>
        <v>Faza oper.</v>
      </c>
      <c r="Z536" s="335" t="str">
        <f t="shared" ref="Z536" si="1066">IF(AC$83="","",AC$83)</f>
        <v>Faza oper.</v>
      </c>
      <c r="AA536" s="335" t="str">
        <f t="shared" ref="AA536" si="1067">IF(AD$83="","",AD$83)</f>
        <v>Faza oper.</v>
      </c>
      <c r="AB536" s="335" t="str">
        <f t="shared" ref="AB536" si="1068">IF(AE$83="","",AE$83)</f>
        <v>Faza oper.</v>
      </c>
      <c r="AC536" s="335" t="str">
        <f t="shared" ref="AC536" si="1069">IF(AF$83="","",AF$83)</f>
        <v>Faza oper.</v>
      </c>
      <c r="AD536" s="335" t="str">
        <f t="shared" ref="AD536" si="1070">IF(AG$83="","",AG$83)</f>
        <v>Faza oper.</v>
      </c>
      <c r="AE536" s="335" t="str">
        <f t="shared" ref="AE536" si="1071">IF(AH$83="","",AH$83)</f>
        <v>Faza oper.</v>
      </c>
      <c r="AF536" s="335" t="str">
        <f t="shared" ref="AF536" si="1072">IF(AI$83="","",AI$83)</f>
        <v>Faza oper.</v>
      </c>
      <c r="AG536" s="335" t="str">
        <f t="shared" ref="AG536" si="1073">IF(AJ$83="","",AJ$83)</f>
        <v>Faza oper.</v>
      </c>
    </row>
    <row r="537" spans="1:40" s="8" customFormat="1">
      <c r="A537" s="834"/>
      <c r="B537" s="767"/>
      <c r="C537" s="832"/>
      <c r="D537" s="12">
        <f t="shared" ref="D537" si="1074">IF(G$84="","",G$84)</f>
        <v>2021</v>
      </c>
      <c r="E537" s="12">
        <f t="shared" ref="E537" si="1075">IF(H$84="","",H$84)</f>
        <v>2022</v>
      </c>
      <c r="F537" s="12">
        <f t="shared" ref="F537" si="1076">IF(I$84="","",I$84)</f>
        <v>2023</v>
      </c>
      <c r="G537" s="12">
        <f t="shared" ref="G537" si="1077">IF(J$84="","",J$84)</f>
        <v>2024</v>
      </c>
      <c r="H537" s="12">
        <f t="shared" ref="H537" si="1078">IF(K$84="","",K$84)</f>
        <v>2025</v>
      </c>
      <c r="I537" s="12">
        <f t="shared" ref="I537" si="1079">IF(L$84="","",L$84)</f>
        <v>2026</v>
      </c>
      <c r="J537" s="12">
        <f t="shared" ref="J537" si="1080">IF(M$84="","",M$84)</f>
        <v>2027</v>
      </c>
      <c r="K537" s="12">
        <f t="shared" ref="K537" si="1081">IF(N$84="","",N$84)</f>
        <v>2028</v>
      </c>
      <c r="L537" s="12">
        <f t="shared" ref="L537" si="1082">IF(O$84="","",O$84)</f>
        <v>2029</v>
      </c>
      <c r="M537" s="12">
        <f t="shared" ref="M537" si="1083">IF(P$84="","",P$84)</f>
        <v>2030</v>
      </c>
      <c r="N537" s="12">
        <f t="shared" ref="N537" si="1084">IF(Q$84="","",Q$84)</f>
        <v>2031</v>
      </c>
      <c r="O537" s="12">
        <f t="shared" ref="O537" si="1085">IF(R$84="","",R$84)</f>
        <v>2032</v>
      </c>
      <c r="P537" s="12">
        <f t="shared" ref="P537" si="1086">IF(S$84="","",S$84)</f>
        <v>2033</v>
      </c>
      <c r="Q537" s="12">
        <f t="shared" ref="Q537" si="1087">IF(T$84="","",T$84)</f>
        <v>2034</v>
      </c>
      <c r="R537" s="12">
        <f t="shared" ref="R537" si="1088">IF(U$84="","",U$84)</f>
        <v>2035</v>
      </c>
      <c r="S537" s="12">
        <f t="shared" ref="S537" si="1089">IF(V$84="","",V$84)</f>
        <v>2036</v>
      </c>
      <c r="T537" s="12">
        <f t="shared" ref="T537" si="1090">IF(W$84="","",W$84)</f>
        <v>2037</v>
      </c>
      <c r="U537" s="12">
        <f t="shared" ref="U537" si="1091">IF(X$84="","",X$84)</f>
        <v>2038</v>
      </c>
      <c r="V537" s="12">
        <f t="shared" ref="V537" si="1092">IF(Y$84="","",Y$84)</f>
        <v>2039</v>
      </c>
      <c r="W537" s="12">
        <f t="shared" ref="W537" si="1093">IF(Z$84="","",Z$84)</f>
        <v>2040</v>
      </c>
      <c r="X537" s="12">
        <f t="shared" ref="X537" si="1094">IF(AA$84="","",AA$84)</f>
        <v>2041</v>
      </c>
      <c r="Y537" s="12">
        <f t="shared" ref="Y537" si="1095">IF(AB$84="","",AB$84)</f>
        <v>2042</v>
      </c>
      <c r="Z537" s="12">
        <f t="shared" ref="Z537" si="1096">IF(AC$84="","",AC$84)</f>
        <v>2043</v>
      </c>
      <c r="AA537" s="12">
        <f t="shared" ref="AA537" si="1097">IF(AD$84="","",AD$84)</f>
        <v>2044</v>
      </c>
      <c r="AB537" s="12">
        <f t="shared" ref="AB537" si="1098">IF(AE$84="","",AE$84)</f>
        <v>2045</v>
      </c>
      <c r="AC537" s="12">
        <f t="shared" ref="AC537" si="1099">IF(AF$84="","",AF$84)</f>
        <v>2046</v>
      </c>
      <c r="AD537" s="12">
        <f t="shared" ref="AD537" si="1100">IF(AG$84="","",AG$84)</f>
        <v>2047</v>
      </c>
      <c r="AE537" s="12">
        <f t="shared" ref="AE537" si="1101">IF(AH$84="","",AH$84)</f>
        <v>2048</v>
      </c>
      <c r="AF537" s="12">
        <f t="shared" ref="AF537" si="1102">IF(AI$84="","",AI$84)</f>
        <v>2049</v>
      </c>
      <c r="AG537" s="12">
        <f t="shared" ref="AG537" si="1103">IF(AJ$84="","",AJ$84)</f>
        <v>2050</v>
      </c>
    </row>
    <row r="538" spans="1:40">
      <c r="A538" s="36" t="s">
        <v>112</v>
      </c>
      <c r="B538" s="51" t="s">
        <v>374</v>
      </c>
      <c r="C538" s="31" t="s">
        <v>1</v>
      </c>
      <c r="D538" s="51">
        <f>IF(G$84="","",SUMIF(D507:D508,"&gt;=0",D507:D508)+SUMIF(D517,"&gt;=0",D517)-SUMIF(D509:D512,"&lt;0",D509:D512)-SUMIF(D527,"&lt;0",D527))</f>
        <v>0</v>
      </c>
      <c r="E538" s="51">
        <f t="shared" ref="E538:AG538" si="1104">IF(H$84="","",SUMIF(E507:E508,"&gt;=0",E507:E508)+SUMIF(E517,"&gt;=0",E517)-SUMIF(E509:E512,"&lt;0",E509:E512)-SUMIF(E527,"&lt;0",E527))</f>
        <v>0</v>
      </c>
      <c r="F538" s="51">
        <f t="shared" si="1104"/>
        <v>0</v>
      </c>
      <c r="G538" s="51">
        <f t="shared" si="1104"/>
        <v>0</v>
      </c>
      <c r="H538" s="51">
        <f t="shared" si="1104"/>
        <v>0</v>
      </c>
      <c r="I538" s="51">
        <f t="shared" si="1104"/>
        <v>0</v>
      </c>
      <c r="J538" s="51">
        <f t="shared" si="1104"/>
        <v>0</v>
      </c>
      <c r="K538" s="51">
        <f t="shared" si="1104"/>
        <v>0</v>
      </c>
      <c r="L538" s="51">
        <f t="shared" si="1104"/>
        <v>0</v>
      </c>
      <c r="M538" s="51">
        <f t="shared" si="1104"/>
        <v>0</v>
      </c>
      <c r="N538" s="51">
        <f t="shared" si="1104"/>
        <v>0</v>
      </c>
      <c r="O538" s="51">
        <f t="shared" si="1104"/>
        <v>0</v>
      </c>
      <c r="P538" s="51">
        <f t="shared" si="1104"/>
        <v>0</v>
      </c>
      <c r="Q538" s="51">
        <f t="shared" si="1104"/>
        <v>0</v>
      </c>
      <c r="R538" s="51">
        <f t="shared" si="1104"/>
        <v>0</v>
      </c>
      <c r="S538" s="51">
        <f t="shared" si="1104"/>
        <v>0</v>
      </c>
      <c r="T538" s="51">
        <f t="shared" si="1104"/>
        <v>0</v>
      </c>
      <c r="U538" s="51">
        <f t="shared" si="1104"/>
        <v>0</v>
      </c>
      <c r="V538" s="51">
        <f t="shared" si="1104"/>
        <v>0</v>
      </c>
      <c r="W538" s="51">
        <f t="shared" si="1104"/>
        <v>0</v>
      </c>
      <c r="X538" s="51">
        <f t="shared" si="1104"/>
        <v>0</v>
      </c>
      <c r="Y538" s="51">
        <f t="shared" si="1104"/>
        <v>0</v>
      </c>
      <c r="Z538" s="51">
        <f t="shared" si="1104"/>
        <v>0</v>
      </c>
      <c r="AA538" s="51">
        <f t="shared" si="1104"/>
        <v>0</v>
      </c>
      <c r="AB538" s="51">
        <f t="shared" si="1104"/>
        <v>0</v>
      </c>
      <c r="AC538" s="51">
        <f t="shared" si="1104"/>
        <v>0</v>
      </c>
      <c r="AD538" s="51">
        <f t="shared" si="1104"/>
        <v>0</v>
      </c>
      <c r="AE538" s="51">
        <f t="shared" si="1104"/>
        <v>0</v>
      </c>
      <c r="AF538" s="51">
        <f t="shared" si="1104"/>
        <v>0</v>
      </c>
      <c r="AG538" s="51">
        <f t="shared" si="1104"/>
        <v>0</v>
      </c>
    </row>
    <row r="539" spans="1:40">
      <c r="A539" s="38" t="s">
        <v>146</v>
      </c>
      <c r="B539" s="25" t="s">
        <v>375</v>
      </c>
      <c r="C539" s="126" t="s">
        <v>1</v>
      </c>
      <c r="D539" s="25">
        <f>IF(G$84="","",SUMIF(D509:D512,"&gt;=0",D509:D512)+SUMIF(D527,"&gt;=0",D527)-SUMIF(D507:D508,"&lt;0",D507:D508)-SUMIF(D517,"&lt;0",D517))</f>
        <v>0</v>
      </c>
      <c r="E539" s="25">
        <f t="shared" ref="E539:AG539" si="1105">IF(H$84="","",SUMIF(E509:E512,"&gt;=0",E509:E512)+SUMIF(E527,"&gt;=0",E527)-SUMIF(E507:E508,"&lt;0",E507:E508)-SUMIF(E517,"&lt;0",E517))</f>
        <v>0</v>
      </c>
      <c r="F539" s="25">
        <f t="shared" si="1105"/>
        <v>0</v>
      </c>
      <c r="G539" s="25">
        <f t="shared" si="1105"/>
        <v>0</v>
      </c>
      <c r="H539" s="25">
        <f t="shared" si="1105"/>
        <v>0</v>
      </c>
      <c r="I539" s="25">
        <f t="shared" si="1105"/>
        <v>0</v>
      </c>
      <c r="J539" s="25">
        <f t="shared" si="1105"/>
        <v>0</v>
      </c>
      <c r="K539" s="25">
        <f t="shared" si="1105"/>
        <v>0</v>
      </c>
      <c r="L539" s="25">
        <f t="shared" si="1105"/>
        <v>0</v>
      </c>
      <c r="M539" s="25">
        <f t="shared" si="1105"/>
        <v>0</v>
      </c>
      <c r="N539" s="25">
        <f t="shared" si="1105"/>
        <v>0</v>
      </c>
      <c r="O539" s="25">
        <f t="shared" si="1105"/>
        <v>0</v>
      </c>
      <c r="P539" s="25">
        <f t="shared" si="1105"/>
        <v>0</v>
      </c>
      <c r="Q539" s="25">
        <f t="shared" si="1105"/>
        <v>0</v>
      </c>
      <c r="R539" s="25">
        <f t="shared" si="1105"/>
        <v>0</v>
      </c>
      <c r="S539" s="25">
        <f t="shared" si="1105"/>
        <v>0</v>
      </c>
      <c r="T539" s="25">
        <f t="shared" si="1105"/>
        <v>0</v>
      </c>
      <c r="U539" s="25">
        <f t="shared" si="1105"/>
        <v>0</v>
      </c>
      <c r="V539" s="25">
        <f t="shared" si="1105"/>
        <v>0</v>
      </c>
      <c r="W539" s="25">
        <f t="shared" si="1105"/>
        <v>0</v>
      </c>
      <c r="X539" s="25">
        <f t="shared" si="1105"/>
        <v>0</v>
      </c>
      <c r="Y539" s="25">
        <f t="shared" si="1105"/>
        <v>0</v>
      </c>
      <c r="Z539" s="25">
        <f t="shared" si="1105"/>
        <v>0</v>
      </c>
      <c r="AA539" s="25">
        <f t="shared" si="1105"/>
        <v>0</v>
      </c>
      <c r="AB539" s="25">
        <f t="shared" si="1105"/>
        <v>0</v>
      </c>
      <c r="AC539" s="25">
        <f t="shared" si="1105"/>
        <v>0</v>
      </c>
      <c r="AD539" s="25">
        <f t="shared" si="1105"/>
        <v>0</v>
      </c>
      <c r="AE539" s="25">
        <f t="shared" si="1105"/>
        <v>0</v>
      </c>
      <c r="AF539" s="25">
        <f t="shared" si="1105"/>
        <v>0</v>
      </c>
      <c r="AG539" s="25">
        <f t="shared" si="1105"/>
        <v>0</v>
      </c>
    </row>
    <row r="540" spans="1:40">
      <c r="A540" s="281" t="s">
        <v>108</v>
      </c>
      <c r="B540" s="282" t="s">
        <v>48</v>
      </c>
      <c r="C540" s="283" t="s">
        <v>1</v>
      </c>
      <c r="D540" s="282">
        <f t="shared" ref="D540:AG540" si="1106">IF(G$83="","",D$538*D$531)</f>
        <v>0</v>
      </c>
      <c r="E540" s="282">
        <f t="shared" si="1106"/>
        <v>0</v>
      </c>
      <c r="F540" s="282">
        <f t="shared" si="1106"/>
        <v>0</v>
      </c>
      <c r="G540" s="282">
        <f t="shared" si="1106"/>
        <v>0</v>
      </c>
      <c r="H540" s="282">
        <f t="shared" si="1106"/>
        <v>0</v>
      </c>
      <c r="I540" s="282">
        <f t="shared" si="1106"/>
        <v>0</v>
      </c>
      <c r="J540" s="282">
        <f t="shared" si="1106"/>
        <v>0</v>
      </c>
      <c r="K540" s="282">
        <f t="shared" si="1106"/>
        <v>0</v>
      </c>
      <c r="L540" s="282">
        <f t="shared" si="1106"/>
        <v>0</v>
      </c>
      <c r="M540" s="282">
        <f t="shared" si="1106"/>
        <v>0</v>
      </c>
      <c r="N540" s="282">
        <f t="shared" si="1106"/>
        <v>0</v>
      </c>
      <c r="O540" s="282">
        <f t="shared" si="1106"/>
        <v>0</v>
      </c>
      <c r="P540" s="282">
        <f t="shared" si="1106"/>
        <v>0</v>
      </c>
      <c r="Q540" s="282">
        <f t="shared" si="1106"/>
        <v>0</v>
      </c>
      <c r="R540" s="282">
        <f t="shared" si="1106"/>
        <v>0</v>
      </c>
      <c r="S540" s="282">
        <f t="shared" si="1106"/>
        <v>0</v>
      </c>
      <c r="T540" s="282">
        <f t="shared" si="1106"/>
        <v>0</v>
      </c>
      <c r="U540" s="282">
        <f t="shared" si="1106"/>
        <v>0</v>
      </c>
      <c r="V540" s="282">
        <f t="shared" si="1106"/>
        <v>0</v>
      </c>
      <c r="W540" s="282">
        <f t="shared" si="1106"/>
        <v>0</v>
      </c>
      <c r="X540" s="282">
        <f t="shared" si="1106"/>
        <v>0</v>
      </c>
      <c r="Y540" s="282">
        <f t="shared" si="1106"/>
        <v>0</v>
      </c>
      <c r="Z540" s="282">
        <f t="shared" si="1106"/>
        <v>0</v>
      </c>
      <c r="AA540" s="282">
        <f t="shared" si="1106"/>
        <v>0</v>
      </c>
      <c r="AB540" s="282">
        <f t="shared" si="1106"/>
        <v>0</v>
      </c>
      <c r="AC540" s="282">
        <f t="shared" si="1106"/>
        <v>0</v>
      </c>
      <c r="AD540" s="282">
        <f t="shared" si="1106"/>
        <v>0</v>
      </c>
      <c r="AE540" s="282">
        <f t="shared" si="1106"/>
        <v>0</v>
      </c>
      <c r="AF540" s="282">
        <f t="shared" si="1106"/>
        <v>0</v>
      </c>
      <c r="AG540" s="282">
        <f t="shared" si="1106"/>
        <v>0</v>
      </c>
    </row>
    <row r="541" spans="1:40">
      <c r="A541" s="120" t="s">
        <v>109</v>
      </c>
      <c r="B541" s="68" t="s">
        <v>49</v>
      </c>
      <c r="C541" s="121" t="s">
        <v>1</v>
      </c>
      <c r="D541" s="68">
        <f t="shared" ref="D541:AG541" si="1107">IF(G$83="","",D$539*D$531)</f>
        <v>0</v>
      </c>
      <c r="E541" s="68">
        <f t="shared" si="1107"/>
        <v>0</v>
      </c>
      <c r="F541" s="68">
        <f t="shared" si="1107"/>
        <v>0</v>
      </c>
      <c r="G541" s="68">
        <f t="shared" si="1107"/>
        <v>0</v>
      </c>
      <c r="H541" s="68">
        <f t="shared" si="1107"/>
        <v>0</v>
      </c>
      <c r="I541" s="68">
        <f t="shared" si="1107"/>
        <v>0</v>
      </c>
      <c r="J541" s="68">
        <f t="shared" si="1107"/>
        <v>0</v>
      </c>
      <c r="K541" s="68">
        <f t="shared" si="1107"/>
        <v>0</v>
      </c>
      <c r="L541" s="68">
        <f t="shared" si="1107"/>
        <v>0</v>
      </c>
      <c r="M541" s="68">
        <f t="shared" si="1107"/>
        <v>0</v>
      </c>
      <c r="N541" s="68">
        <f t="shared" si="1107"/>
        <v>0</v>
      </c>
      <c r="O541" s="68">
        <f t="shared" si="1107"/>
        <v>0</v>
      </c>
      <c r="P541" s="68">
        <f t="shared" si="1107"/>
        <v>0</v>
      </c>
      <c r="Q541" s="68">
        <f t="shared" si="1107"/>
        <v>0</v>
      </c>
      <c r="R541" s="68">
        <f t="shared" si="1107"/>
        <v>0</v>
      </c>
      <c r="S541" s="68">
        <f t="shared" si="1107"/>
        <v>0</v>
      </c>
      <c r="T541" s="68">
        <f t="shared" si="1107"/>
        <v>0</v>
      </c>
      <c r="U541" s="68">
        <f t="shared" si="1107"/>
        <v>0</v>
      </c>
      <c r="V541" s="68">
        <f t="shared" si="1107"/>
        <v>0</v>
      </c>
      <c r="W541" s="68">
        <f t="shared" si="1107"/>
        <v>0</v>
      </c>
      <c r="X541" s="68">
        <f t="shared" si="1107"/>
        <v>0</v>
      </c>
      <c r="Y541" s="68">
        <f t="shared" si="1107"/>
        <v>0</v>
      </c>
      <c r="Z541" s="68">
        <f t="shared" si="1107"/>
        <v>0</v>
      </c>
      <c r="AA541" s="68">
        <f t="shared" si="1107"/>
        <v>0</v>
      </c>
      <c r="AB541" s="68">
        <f t="shared" si="1107"/>
        <v>0</v>
      </c>
      <c r="AC541" s="68">
        <f t="shared" si="1107"/>
        <v>0</v>
      </c>
      <c r="AD541" s="68">
        <f t="shared" si="1107"/>
        <v>0</v>
      </c>
      <c r="AE541" s="68">
        <f t="shared" si="1107"/>
        <v>0</v>
      </c>
      <c r="AF541" s="68">
        <f t="shared" si="1107"/>
        <v>0</v>
      </c>
      <c r="AG541" s="68">
        <f t="shared" si="1107"/>
        <v>0</v>
      </c>
    </row>
    <row r="542" spans="1:40">
      <c r="A542" s="48" t="s">
        <v>122</v>
      </c>
      <c r="B542" s="122" t="s">
        <v>20</v>
      </c>
      <c r="C542" s="2" t="s">
        <v>8</v>
      </c>
      <c r="D542" s="307" t="str">
        <f>IF(SUM($D$541:$AG$541)=0,"Brak wyniku",SUM($D$540:$AG$540)/SUM($D$541:$AG$541))</f>
        <v>Brak wyniku</v>
      </c>
      <c r="E542" s="21"/>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row>
    <row r="543" spans="1:40">
      <c r="A543" s="141">
        <v>5</v>
      </c>
      <c r="B543" s="266" t="s">
        <v>453</v>
      </c>
      <c r="C543" s="267" t="s">
        <v>79</v>
      </c>
      <c r="D543" s="372" t="str">
        <f>IF(D542="Brak wyniku","",IF(OR($D$533&lt;=0,$D$542&lt;=1)=TRUE,"Nie","Tak"))</f>
        <v/>
      </c>
    </row>
    <row r="544" spans="1:40" s="328" customFormat="1" ht="24" customHeight="1">
      <c r="A544" s="327" t="s">
        <v>480</v>
      </c>
      <c r="B544" s="328" t="s">
        <v>479</v>
      </c>
      <c r="H544" s="349"/>
    </row>
    <row r="545" spans="1:40" s="62" customFormat="1">
      <c r="A545" s="71">
        <v>1</v>
      </c>
      <c r="B545" s="10" t="s">
        <v>550</v>
      </c>
      <c r="C545" s="393" t="str">
        <f>IF(Dane!E285="","",Dane!E285)</f>
        <v>Podstawowy</v>
      </c>
      <c r="D545" s="303"/>
      <c r="E545" s="301"/>
      <c r="F545" s="301"/>
      <c r="G545" s="301"/>
      <c r="H545" s="301"/>
      <c r="I545" s="301"/>
      <c r="J545" s="301"/>
      <c r="K545" s="301"/>
      <c r="L545" s="301"/>
      <c r="M545" s="301"/>
      <c r="N545" s="301"/>
      <c r="O545" s="301"/>
      <c r="P545" s="301"/>
      <c r="Q545" s="301"/>
      <c r="R545" s="301"/>
      <c r="AE545" s="302"/>
      <c r="AF545" s="302"/>
      <c r="AG545" s="302"/>
      <c r="AH545" s="302"/>
      <c r="AI545" s="301"/>
      <c r="AJ545" s="301"/>
    </row>
    <row r="546" spans="1:40" s="62" customFormat="1">
      <c r="A546" s="75" t="s">
        <v>35</v>
      </c>
      <c r="B546" s="24" t="s">
        <v>551</v>
      </c>
      <c r="C546" s="394" t="str">
        <f>IF(Dane!E286="","",Dane!E286)</f>
        <v/>
      </c>
      <c r="D546" s="303"/>
      <c r="E546" s="301"/>
      <c r="F546" s="301"/>
      <c r="G546" s="301"/>
      <c r="H546" s="301"/>
      <c r="I546" s="301"/>
      <c r="J546" s="301"/>
      <c r="K546" s="301"/>
      <c r="L546" s="301"/>
      <c r="M546" s="301"/>
      <c r="N546" s="301"/>
      <c r="O546" s="301"/>
      <c r="P546" s="301"/>
      <c r="Q546" s="301"/>
      <c r="R546" s="301"/>
      <c r="AE546" s="301"/>
      <c r="AF546" s="301"/>
      <c r="AG546" s="301"/>
      <c r="AH546" s="301"/>
      <c r="AI546" s="301"/>
      <c r="AJ546" s="301"/>
    </row>
    <row r="547" spans="1:40" s="62" customFormat="1">
      <c r="A547" s="75" t="s">
        <v>36</v>
      </c>
      <c r="B547" s="24" t="s">
        <v>552</v>
      </c>
      <c r="C547" s="394" t="str">
        <f>IF(Dane!E287="","",Dane!E287)</f>
        <v/>
      </c>
      <c r="D547" s="303"/>
      <c r="E547" s="301"/>
      <c r="F547" s="301"/>
      <c r="G547" s="301"/>
      <c r="H547" s="301"/>
      <c r="I547" s="301"/>
      <c r="J547" s="301"/>
      <c r="K547" s="301"/>
      <c r="L547" s="301"/>
      <c r="M547" s="301"/>
      <c r="N547" s="301"/>
      <c r="O547" s="301"/>
      <c r="P547" s="301"/>
      <c r="Q547" s="301"/>
      <c r="R547" s="301"/>
      <c r="S547" s="301"/>
      <c r="T547" s="302"/>
      <c r="U547" s="301"/>
      <c r="V547" s="301"/>
      <c r="W547" s="301"/>
      <c r="X547" s="301"/>
      <c r="Y547" s="301"/>
      <c r="Z547" s="301"/>
      <c r="AA547" s="301"/>
      <c r="AB547" s="301"/>
      <c r="AC547" s="301"/>
      <c r="AD547" s="301"/>
      <c r="AE547" s="301"/>
      <c r="AF547" s="301"/>
      <c r="AG547" s="301"/>
      <c r="AH547" s="301"/>
      <c r="AI547" s="301"/>
      <c r="AJ547" s="301"/>
    </row>
    <row r="548" spans="1:40" s="62" customFormat="1">
      <c r="A548" s="75" t="s">
        <v>37</v>
      </c>
      <c r="B548" s="24" t="s">
        <v>553</v>
      </c>
      <c r="C548" s="394" t="str">
        <f>IF(Dane!E288="","",Dane!E288)</f>
        <v/>
      </c>
      <c r="D548" s="303"/>
      <c r="E548" s="301"/>
      <c r="F548" s="301"/>
      <c r="G548" s="301"/>
      <c r="H548" s="301"/>
      <c r="I548" s="301"/>
      <c r="J548" s="301"/>
      <c r="K548" s="301"/>
      <c r="L548" s="301"/>
      <c r="M548" s="301"/>
      <c r="N548" s="301"/>
      <c r="O548" s="301"/>
      <c r="P548" s="301"/>
      <c r="Q548" s="301"/>
      <c r="R548" s="301"/>
      <c r="S548" s="301"/>
      <c r="T548" s="302"/>
      <c r="U548" s="301"/>
      <c r="V548" s="302"/>
      <c r="W548" s="302"/>
      <c r="X548" s="302"/>
      <c r="Y548" s="302"/>
      <c r="Z548" s="302"/>
      <c r="AA548" s="302"/>
      <c r="AB548" s="302"/>
      <c r="AC548" s="302"/>
      <c r="AD548" s="302"/>
      <c r="AE548" s="301"/>
      <c r="AF548" s="301"/>
      <c r="AG548" s="301"/>
      <c r="AH548" s="301"/>
      <c r="AI548" s="301"/>
      <c r="AJ548" s="301"/>
    </row>
    <row r="549" spans="1:40" s="62" customFormat="1" ht="22.5">
      <c r="A549" s="110" t="s">
        <v>38</v>
      </c>
      <c r="B549" s="26" t="s">
        <v>554</v>
      </c>
      <c r="C549" s="395" t="str">
        <f>IF(Dane!E289="","",Dane!E289)</f>
        <v/>
      </c>
      <c r="D549" s="303"/>
      <c r="E549" s="301"/>
      <c r="F549" s="301"/>
      <c r="G549" s="301"/>
      <c r="H549" s="301"/>
      <c r="I549" s="301"/>
      <c r="J549" s="301"/>
      <c r="K549" s="301"/>
      <c r="L549" s="301"/>
      <c r="M549" s="301"/>
      <c r="N549" s="301"/>
      <c r="O549" s="301"/>
      <c r="P549" s="301"/>
      <c r="Q549" s="301"/>
      <c r="R549" s="301"/>
      <c r="S549" s="301"/>
      <c r="T549" s="302"/>
      <c r="U549" s="301"/>
      <c r="V549" s="302"/>
      <c r="W549" s="302"/>
      <c r="X549" s="302"/>
      <c r="Y549" s="302"/>
      <c r="Z549" s="302"/>
      <c r="AA549" s="302"/>
      <c r="AB549" s="302"/>
      <c r="AC549" s="302"/>
      <c r="AD549" s="302"/>
      <c r="AE549" s="301"/>
      <c r="AF549" s="301"/>
      <c r="AG549" s="301"/>
      <c r="AH549" s="301"/>
      <c r="AI549" s="301"/>
      <c r="AJ549" s="301"/>
    </row>
    <row r="550" spans="1:40"/>
    <row r="551" spans="1:40">
      <c r="B551" s="9" t="s">
        <v>666</v>
      </c>
    </row>
    <row r="552" spans="1:40">
      <c r="B552" s="9" t="s">
        <v>1048</v>
      </c>
    </row>
    <row r="553" spans="1:40">
      <c r="B553" s="9"/>
    </row>
    <row r="554" spans="1:40" hidden="1">
      <c r="E554" s="461" t="s">
        <v>705</v>
      </c>
      <c r="F554" s="461"/>
      <c r="G554" s="461"/>
      <c r="H554" s="461"/>
      <c r="I554" s="461"/>
      <c r="J554" s="461"/>
      <c r="K554" s="461"/>
      <c r="L554" s="461"/>
    </row>
    <row r="555" spans="1:40" hidden="1">
      <c r="D555" s="461" t="s">
        <v>720</v>
      </c>
      <c r="E555" s="461" t="s">
        <v>704</v>
      </c>
      <c r="F555" s="461"/>
      <c r="G555" s="461"/>
      <c r="H555" s="461"/>
      <c r="I555" s="461"/>
      <c r="J555" s="461"/>
      <c r="K555" s="461"/>
      <c r="L555" s="461" t="s">
        <v>703</v>
      </c>
    </row>
    <row r="556" spans="1:40" ht="11.1" hidden="1" customHeight="1">
      <c r="B556" s="311" t="s">
        <v>378</v>
      </c>
      <c r="C556" s="311">
        <v>15</v>
      </c>
      <c r="D556" s="313">
        <v>0.2</v>
      </c>
      <c r="E556" s="311" t="s">
        <v>425</v>
      </c>
      <c r="F556" s="311" t="s">
        <v>426</v>
      </c>
      <c r="G556" s="311" t="s">
        <v>70</v>
      </c>
      <c r="H556" s="311" t="s">
        <v>427</v>
      </c>
      <c r="I556" s="311" t="s">
        <v>428</v>
      </c>
      <c r="J556" s="311" t="s">
        <v>429</v>
      </c>
      <c r="K556" s="311" t="s">
        <v>438</v>
      </c>
      <c r="L556" s="311" t="s">
        <v>70</v>
      </c>
      <c r="M556" s="311" t="s">
        <v>70</v>
      </c>
    </row>
    <row r="557" spans="1:40" s="486" customFormat="1" ht="11.1" hidden="1" customHeight="1">
      <c r="A557" s="481"/>
      <c r="B557" s="482" t="s">
        <v>753</v>
      </c>
      <c r="C557" s="482">
        <v>15</v>
      </c>
      <c r="D557" s="483" t="s">
        <v>70</v>
      </c>
      <c r="E557" s="482" t="s">
        <v>425</v>
      </c>
      <c r="F557" s="482" t="s">
        <v>426</v>
      </c>
      <c r="G557" s="482" t="s">
        <v>793</v>
      </c>
      <c r="H557" s="482" t="s">
        <v>427</v>
      </c>
      <c r="I557" s="482" t="s">
        <v>428</v>
      </c>
      <c r="J557" s="482" t="s">
        <v>429</v>
      </c>
      <c r="K557" s="482" t="s">
        <v>665</v>
      </c>
      <c r="L557" s="482" t="s">
        <v>794</v>
      </c>
      <c r="M557" s="482" t="s">
        <v>795</v>
      </c>
      <c r="N557" s="484"/>
      <c r="O557" s="484"/>
      <c r="P557" s="484"/>
      <c r="Q557" s="484"/>
      <c r="R557" s="484"/>
      <c r="S557" s="484"/>
      <c r="T557" s="484"/>
      <c r="U557" s="484"/>
      <c r="V557" s="484"/>
      <c r="W557" s="484"/>
      <c r="X557" s="484"/>
      <c r="Y557" s="484"/>
      <c r="Z557" s="484"/>
      <c r="AA557" s="484"/>
      <c r="AB557" s="484"/>
      <c r="AC557" s="484"/>
      <c r="AD557" s="484"/>
      <c r="AE557" s="484"/>
      <c r="AF557" s="484"/>
      <c r="AG557" s="484"/>
      <c r="AH557" s="484"/>
      <c r="AI557" s="484"/>
      <c r="AJ557" s="485"/>
      <c r="AN557" s="487"/>
    </row>
    <row r="558" spans="1:40" s="486" customFormat="1" ht="11.1" hidden="1" customHeight="1">
      <c r="A558" s="481"/>
      <c r="B558" s="482" t="s">
        <v>754</v>
      </c>
      <c r="C558" s="482">
        <v>15</v>
      </c>
      <c r="D558" s="483" t="s">
        <v>70</v>
      </c>
      <c r="E558" s="482" t="s">
        <v>706</v>
      </c>
      <c r="F558" s="482" t="s">
        <v>707</v>
      </c>
      <c r="G558" s="482" t="s">
        <v>708</v>
      </c>
      <c r="H558" s="482" t="s">
        <v>796</v>
      </c>
      <c r="I558" s="482" t="s">
        <v>797</v>
      </c>
      <c r="J558" s="486" t="s">
        <v>70</v>
      </c>
      <c r="K558" s="482" t="s">
        <v>665</v>
      </c>
      <c r="L558" s="482" t="s">
        <v>798</v>
      </c>
      <c r="M558" s="482" t="s">
        <v>799</v>
      </c>
      <c r="N558" s="484"/>
      <c r="O558" s="484"/>
      <c r="P558" s="484"/>
      <c r="Q558" s="484"/>
      <c r="R558" s="484"/>
      <c r="S558" s="484"/>
      <c r="T558" s="484"/>
      <c r="U558" s="484"/>
      <c r="V558" s="484"/>
      <c r="W558" s="484"/>
      <c r="X558" s="484"/>
      <c r="Y558" s="484"/>
      <c r="Z558" s="484"/>
      <c r="AA558" s="484"/>
      <c r="AB558" s="484"/>
      <c r="AC558" s="484"/>
      <c r="AD558" s="484"/>
      <c r="AE558" s="484"/>
      <c r="AF558" s="484"/>
      <c r="AG558" s="484"/>
      <c r="AH558" s="484"/>
      <c r="AI558" s="484"/>
      <c r="AJ558" s="485"/>
      <c r="AN558" s="487"/>
    </row>
    <row r="559" spans="1:40" s="486" customFormat="1" ht="11.1" hidden="1" customHeight="1">
      <c r="A559" s="481"/>
      <c r="B559" s="482" t="s">
        <v>755</v>
      </c>
      <c r="C559" s="482">
        <v>15</v>
      </c>
      <c r="D559" s="483" t="s">
        <v>70</v>
      </c>
      <c r="E559" s="482" t="s">
        <v>706</v>
      </c>
      <c r="F559" s="482" t="s">
        <v>707</v>
      </c>
      <c r="G559" s="482" t="s">
        <v>708</v>
      </c>
      <c r="H559" s="482" t="s">
        <v>796</v>
      </c>
      <c r="I559" s="482" t="s">
        <v>797</v>
      </c>
      <c r="J559" s="482" t="s">
        <v>70</v>
      </c>
      <c r="K559" s="482" t="s">
        <v>665</v>
      </c>
      <c r="L559" s="482" t="s">
        <v>798</v>
      </c>
      <c r="M559" s="482" t="s">
        <v>799</v>
      </c>
      <c r="N559" s="484"/>
      <c r="O559" s="484"/>
      <c r="P559" s="484"/>
      <c r="Q559" s="484"/>
      <c r="R559" s="484"/>
      <c r="S559" s="484"/>
      <c r="T559" s="484"/>
      <c r="U559" s="484"/>
      <c r="V559" s="484"/>
      <c r="W559" s="484"/>
      <c r="X559" s="484"/>
      <c r="Y559" s="484"/>
      <c r="Z559" s="484"/>
      <c r="AA559" s="484"/>
      <c r="AB559" s="484"/>
      <c r="AC559" s="484"/>
      <c r="AD559" s="484"/>
      <c r="AE559" s="484"/>
      <c r="AF559" s="484"/>
      <c r="AG559" s="484"/>
      <c r="AH559" s="484"/>
      <c r="AI559" s="484"/>
      <c r="AJ559" s="485"/>
      <c r="AN559" s="487"/>
    </row>
    <row r="560" spans="1:40" s="486" customFormat="1" ht="11.1" hidden="1" customHeight="1">
      <c r="A560" s="481"/>
      <c r="B560" s="482" t="s">
        <v>756</v>
      </c>
      <c r="C560" s="482">
        <v>15</v>
      </c>
      <c r="D560" s="483" t="s">
        <v>70</v>
      </c>
      <c r="E560" s="482" t="s">
        <v>706</v>
      </c>
      <c r="F560" s="482" t="s">
        <v>707</v>
      </c>
      <c r="G560" s="482" t="s">
        <v>708</v>
      </c>
      <c r="H560" s="482" t="s">
        <v>796</v>
      </c>
      <c r="I560" s="482" t="s">
        <v>797</v>
      </c>
      <c r="J560" s="482" t="s">
        <v>70</v>
      </c>
      <c r="K560" s="482" t="s">
        <v>665</v>
      </c>
      <c r="L560" s="482" t="s">
        <v>798</v>
      </c>
      <c r="M560" s="482" t="s">
        <v>799</v>
      </c>
      <c r="N560" s="484"/>
      <c r="O560" s="484"/>
      <c r="P560" s="484"/>
      <c r="Q560" s="484"/>
      <c r="R560" s="484"/>
      <c r="S560" s="484"/>
      <c r="T560" s="484"/>
      <c r="U560" s="484"/>
      <c r="V560" s="484"/>
      <c r="W560" s="484"/>
      <c r="X560" s="484"/>
      <c r="Y560" s="484"/>
      <c r="Z560" s="484"/>
      <c r="AA560" s="484"/>
      <c r="AB560" s="484"/>
      <c r="AC560" s="484"/>
      <c r="AD560" s="484"/>
      <c r="AE560" s="484"/>
      <c r="AF560" s="484"/>
      <c r="AG560" s="484"/>
      <c r="AH560" s="484"/>
      <c r="AI560" s="484"/>
      <c r="AJ560" s="485"/>
      <c r="AN560" s="487"/>
    </row>
    <row r="561" spans="1:40" s="486" customFormat="1" ht="11.1" hidden="1" customHeight="1">
      <c r="A561" s="481"/>
      <c r="B561" s="482" t="s">
        <v>757</v>
      </c>
      <c r="C561" s="482">
        <v>15</v>
      </c>
      <c r="D561" s="483" t="s">
        <v>70</v>
      </c>
      <c r="E561" s="482" t="s">
        <v>409</v>
      </c>
      <c r="F561" s="482" t="s">
        <v>800</v>
      </c>
      <c r="G561" s="482" t="s">
        <v>801</v>
      </c>
      <c r="H561" s="482" t="s">
        <v>1037</v>
      </c>
      <c r="I561" s="482" t="s">
        <v>802</v>
      </c>
      <c r="J561" s="482" t="s">
        <v>418</v>
      </c>
      <c r="K561" s="482" t="s">
        <v>70</v>
      </c>
      <c r="L561" s="482" t="s">
        <v>803</v>
      </c>
      <c r="M561" s="482" t="s">
        <v>70</v>
      </c>
      <c r="N561" s="484"/>
      <c r="O561" s="484"/>
      <c r="P561" s="484"/>
      <c r="Q561" s="484"/>
      <c r="R561" s="484"/>
      <c r="S561" s="484"/>
      <c r="T561" s="484"/>
      <c r="U561" s="484"/>
      <c r="V561" s="484"/>
      <c r="W561" s="484"/>
      <c r="X561" s="484"/>
      <c r="Y561" s="484"/>
      <c r="Z561" s="484"/>
      <c r="AA561" s="484"/>
      <c r="AB561" s="484"/>
      <c r="AC561" s="484"/>
      <c r="AD561" s="484"/>
      <c r="AE561" s="484"/>
      <c r="AF561" s="484"/>
      <c r="AG561" s="484"/>
      <c r="AH561" s="484"/>
      <c r="AI561" s="484"/>
      <c r="AJ561" s="485"/>
      <c r="AN561" s="487"/>
    </row>
    <row r="562" spans="1:40" s="486" customFormat="1" ht="11.1" hidden="1" customHeight="1">
      <c r="A562" s="481"/>
      <c r="B562" s="482" t="s">
        <v>758</v>
      </c>
      <c r="C562" s="482">
        <v>15</v>
      </c>
      <c r="D562" s="483" t="s">
        <v>70</v>
      </c>
      <c r="E562" s="482" t="s">
        <v>804</v>
      </c>
      <c r="F562" s="482" t="s">
        <v>800</v>
      </c>
      <c r="G562" s="482" t="s">
        <v>801</v>
      </c>
      <c r="H562" s="482" t="s">
        <v>396</v>
      </c>
      <c r="I562" s="482" t="s">
        <v>802</v>
      </c>
      <c r="J562" s="482" t="s">
        <v>418</v>
      </c>
      <c r="K562" s="482" t="s">
        <v>70</v>
      </c>
      <c r="L562" s="482" t="s">
        <v>803</v>
      </c>
      <c r="M562" s="482" t="s">
        <v>70</v>
      </c>
      <c r="N562" s="484"/>
      <c r="O562" s="484"/>
      <c r="P562" s="484"/>
      <c r="Q562" s="484"/>
      <c r="R562" s="484"/>
      <c r="S562" s="484"/>
      <c r="T562" s="484"/>
      <c r="U562" s="484"/>
      <c r="V562" s="484"/>
      <c r="W562" s="484"/>
      <c r="X562" s="484"/>
      <c r="Y562" s="484"/>
      <c r="Z562" s="484"/>
      <c r="AA562" s="484"/>
      <c r="AB562" s="484"/>
      <c r="AC562" s="484"/>
      <c r="AD562" s="484"/>
      <c r="AE562" s="484"/>
      <c r="AF562" s="484"/>
      <c r="AG562" s="484"/>
      <c r="AH562" s="484"/>
      <c r="AI562" s="484"/>
      <c r="AJ562" s="485"/>
      <c r="AN562" s="487"/>
    </row>
    <row r="563" spans="1:40" s="486" customFormat="1" ht="11.1" hidden="1" customHeight="1">
      <c r="A563" s="481"/>
      <c r="B563" s="482" t="s">
        <v>759</v>
      </c>
      <c r="C563" s="482">
        <v>15</v>
      </c>
      <c r="D563" s="483" t="s">
        <v>70</v>
      </c>
      <c r="E563" s="482" t="s">
        <v>804</v>
      </c>
      <c r="F563" s="482" t="s">
        <v>800</v>
      </c>
      <c r="G563" s="482" t="s">
        <v>801</v>
      </c>
      <c r="H563" s="482" t="s">
        <v>396</v>
      </c>
      <c r="I563" s="482" t="s">
        <v>802</v>
      </c>
      <c r="J563" s="482" t="s">
        <v>418</v>
      </c>
      <c r="K563" s="482" t="s">
        <v>70</v>
      </c>
      <c r="L563" s="482" t="s">
        <v>803</v>
      </c>
      <c r="M563" s="482" t="s">
        <v>70</v>
      </c>
      <c r="N563" s="484"/>
      <c r="O563" s="484"/>
      <c r="P563" s="484"/>
      <c r="Q563" s="484"/>
      <c r="R563" s="484"/>
      <c r="S563" s="484"/>
      <c r="T563" s="484"/>
      <c r="U563" s="484"/>
      <c r="V563" s="484"/>
      <c r="W563" s="484"/>
      <c r="X563" s="484"/>
      <c r="Y563" s="484"/>
      <c r="Z563" s="484"/>
      <c r="AA563" s="484"/>
      <c r="AB563" s="484"/>
      <c r="AC563" s="484"/>
      <c r="AD563" s="484"/>
      <c r="AE563" s="484"/>
      <c r="AF563" s="484"/>
      <c r="AG563" s="484"/>
      <c r="AH563" s="484"/>
      <c r="AI563" s="484"/>
      <c r="AJ563" s="485"/>
      <c r="AN563" s="487"/>
    </row>
    <row r="564" spans="1:40" s="486" customFormat="1" ht="11.1" hidden="1" customHeight="1">
      <c r="A564" s="481"/>
      <c r="B564" s="482" t="s">
        <v>760</v>
      </c>
      <c r="C564" s="482">
        <v>30</v>
      </c>
      <c r="D564" s="483" t="s">
        <v>70</v>
      </c>
      <c r="E564" s="482" t="s">
        <v>419</v>
      </c>
      <c r="F564" s="482" t="s">
        <v>416</v>
      </c>
      <c r="G564" s="482" t="s">
        <v>417</v>
      </c>
      <c r="H564" s="482" t="s">
        <v>396</v>
      </c>
      <c r="I564" s="482" t="s">
        <v>397</v>
      </c>
      <c r="J564" s="482" t="s">
        <v>418</v>
      </c>
      <c r="K564" s="482" t="s">
        <v>70</v>
      </c>
      <c r="L564" s="482" t="s">
        <v>443</v>
      </c>
      <c r="M564" s="482" t="s">
        <v>444</v>
      </c>
      <c r="N564" s="484"/>
      <c r="O564" s="484"/>
      <c r="P564" s="484"/>
      <c r="Q564" s="484"/>
      <c r="R564" s="484"/>
      <c r="S564" s="484"/>
      <c r="T564" s="484"/>
      <c r="U564" s="484"/>
      <c r="V564" s="484"/>
      <c r="W564" s="484"/>
      <c r="X564" s="484"/>
      <c r="Y564" s="484"/>
      <c r="Z564" s="484"/>
      <c r="AA564" s="484"/>
      <c r="AB564" s="484"/>
      <c r="AC564" s="484"/>
      <c r="AD564" s="484"/>
      <c r="AE564" s="484"/>
      <c r="AF564" s="484"/>
      <c r="AG564" s="484"/>
      <c r="AH564" s="484"/>
      <c r="AI564" s="484"/>
      <c r="AJ564" s="485"/>
      <c r="AN564" s="487"/>
    </row>
    <row r="565" spans="1:40" s="486" customFormat="1" ht="11.1" hidden="1" customHeight="1">
      <c r="A565" s="481"/>
      <c r="B565" s="482" t="s">
        <v>761</v>
      </c>
      <c r="C565" s="482">
        <v>30</v>
      </c>
      <c r="D565" s="483" t="s">
        <v>70</v>
      </c>
      <c r="E565" s="482" t="s">
        <v>419</v>
      </c>
      <c r="F565" s="482" t="s">
        <v>416</v>
      </c>
      <c r="G565" s="482" t="s">
        <v>417</v>
      </c>
      <c r="H565" s="482" t="s">
        <v>396</v>
      </c>
      <c r="I565" s="482" t="s">
        <v>397</v>
      </c>
      <c r="J565" s="482" t="s">
        <v>418</v>
      </c>
      <c r="K565" s="482" t="s">
        <v>70</v>
      </c>
      <c r="L565" s="482" t="s">
        <v>443</v>
      </c>
      <c r="M565" s="482" t="s">
        <v>444</v>
      </c>
      <c r="N565" s="484"/>
      <c r="O565" s="484"/>
      <c r="P565" s="484"/>
      <c r="Q565" s="484"/>
      <c r="R565" s="484"/>
      <c r="S565" s="484"/>
      <c r="T565" s="484"/>
      <c r="U565" s="484"/>
      <c r="V565" s="484"/>
      <c r="W565" s="484"/>
      <c r="X565" s="484"/>
      <c r="Y565" s="484"/>
      <c r="Z565" s="484"/>
      <c r="AA565" s="484"/>
      <c r="AB565" s="484"/>
      <c r="AC565" s="484"/>
      <c r="AD565" s="484"/>
      <c r="AE565" s="484"/>
      <c r="AF565" s="484"/>
      <c r="AG565" s="484"/>
      <c r="AH565" s="484"/>
      <c r="AI565" s="484"/>
      <c r="AJ565" s="485"/>
      <c r="AN565" s="487"/>
    </row>
    <row r="566" spans="1:40" s="486" customFormat="1" ht="11.1" hidden="1" customHeight="1">
      <c r="A566" s="481"/>
      <c r="B566" s="482" t="s">
        <v>762</v>
      </c>
      <c r="C566" s="482">
        <v>25</v>
      </c>
      <c r="D566" s="483" t="s">
        <v>70</v>
      </c>
      <c r="E566" s="482" t="s">
        <v>420</v>
      </c>
      <c r="F566" s="482" t="s">
        <v>421</v>
      </c>
      <c r="G566" s="482" t="s">
        <v>422</v>
      </c>
      <c r="H566" s="482" t="s">
        <v>396</v>
      </c>
      <c r="I566" s="482" t="s">
        <v>397</v>
      </c>
      <c r="J566" s="482" t="s">
        <v>398</v>
      </c>
      <c r="K566" s="482" t="s">
        <v>70</v>
      </c>
      <c r="L566" s="482" t="s">
        <v>442</v>
      </c>
      <c r="M566" s="482" t="s">
        <v>70</v>
      </c>
      <c r="N566" s="484"/>
      <c r="O566" s="484"/>
      <c r="P566" s="484"/>
      <c r="Q566" s="484"/>
      <c r="R566" s="484"/>
      <c r="S566" s="484"/>
      <c r="T566" s="484"/>
      <c r="U566" s="484"/>
      <c r="V566" s="484"/>
      <c r="W566" s="484"/>
      <c r="X566" s="484"/>
      <c r="Y566" s="484"/>
      <c r="Z566" s="484"/>
      <c r="AA566" s="484"/>
      <c r="AB566" s="484"/>
      <c r="AC566" s="484"/>
      <c r="AD566" s="484"/>
      <c r="AE566" s="484"/>
      <c r="AF566" s="484"/>
      <c r="AG566" s="484"/>
      <c r="AH566" s="484"/>
      <c r="AI566" s="484"/>
      <c r="AJ566" s="485"/>
      <c r="AN566" s="487"/>
    </row>
    <row r="567" spans="1:40" s="486" customFormat="1" ht="11.1" hidden="1" customHeight="1">
      <c r="A567" s="481"/>
      <c r="B567" s="482" t="s">
        <v>763</v>
      </c>
      <c r="C567" s="482">
        <v>25</v>
      </c>
      <c r="D567" s="483" t="s">
        <v>70</v>
      </c>
      <c r="E567" s="482" t="s">
        <v>420</v>
      </c>
      <c r="F567" s="482" t="s">
        <v>421</v>
      </c>
      <c r="G567" s="482" t="s">
        <v>422</v>
      </c>
      <c r="H567" s="482" t="s">
        <v>396</v>
      </c>
      <c r="I567" s="482" t="s">
        <v>397</v>
      </c>
      <c r="J567" s="482" t="s">
        <v>398</v>
      </c>
      <c r="K567" s="482" t="s">
        <v>70</v>
      </c>
      <c r="L567" s="482" t="s">
        <v>442</v>
      </c>
      <c r="M567" s="482" t="s">
        <v>70</v>
      </c>
      <c r="N567" s="484"/>
      <c r="O567" s="484"/>
      <c r="P567" s="484"/>
      <c r="Q567" s="484"/>
      <c r="R567" s="484"/>
      <c r="S567" s="484"/>
      <c r="T567" s="484"/>
      <c r="U567" s="484"/>
      <c r="V567" s="484"/>
      <c r="W567" s="484"/>
      <c r="X567" s="484"/>
      <c r="Y567" s="484"/>
      <c r="Z567" s="484"/>
      <c r="AA567" s="484"/>
      <c r="AB567" s="484"/>
      <c r="AC567" s="484"/>
      <c r="AD567" s="484"/>
      <c r="AE567" s="484"/>
      <c r="AF567" s="484"/>
      <c r="AG567" s="484"/>
      <c r="AH567" s="484"/>
      <c r="AI567" s="484"/>
      <c r="AJ567" s="485"/>
      <c r="AN567" s="487"/>
    </row>
    <row r="568" spans="1:40" s="486" customFormat="1" ht="11.1" hidden="1" customHeight="1">
      <c r="A568" s="481"/>
      <c r="B568" s="482" t="s">
        <v>764</v>
      </c>
      <c r="C568" s="482">
        <v>15</v>
      </c>
      <c r="D568" s="483" t="s">
        <v>70</v>
      </c>
      <c r="E568" s="482" t="s">
        <v>805</v>
      </c>
      <c r="F568" s="482" t="s">
        <v>806</v>
      </c>
      <c r="G568" s="482" t="s">
        <v>807</v>
      </c>
      <c r="H568" s="482" t="s">
        <v>808</v>
      </c>
      <c r="I568" s="482" t="s">
        <v>70</v>
      </c>
      <c r="J568" s="482" t="s">
        <v>70</v>
      </c>
      <c r="K568" s="482" t="s">
        <v>70</v>
      </c>
      <c r="L568" s="482" t="s">
        <v>809</v>
      </c>
      <c r="M568" s="482" t="s">
        <v>810</v>
      </c>
      <c r="N568" s="484"/>
      <c r="O568" s="484"/>
      <c r="P568" s="484"/>
      <c r="Q568" s="484"/>
      <c r="R568" s="484"/>
      <c r="S568" s="484"/>
      <c r="T568" s="484"/>
      <c r="U568" s="484"/>
      <c r="V568" s="484"/>
      <c r="W568" s="484"/>
      <c r="X568" s="484"/>
      <c r="Y568" s="484"/>
      <c r="Z568" s="484"/>
      <c r="AA568" s="484"/>
      <c r="AB568" s="484"/>
      <c r="AC568" s="484"/>
      <c r="AD568" s="484"/>
      <c r="AE568" s="484"/>
      <c r="AF568" s="484"/>
      <c r="AG568" s="484"/>
      <c r="AH568" s="484"/>
      <c r="AI568" s="484"/>
      <c r="AJ568" s="485"/>
      <c r="AN568" s="487"/>
    </row>
    <row r="569" spans="1:40" s="486" customFormat="1" ht="11.1" hidden="1" customHeight="1">
      <c r="A569" s="481"/>
      <c r="B569" s="482" t="s">
        <v>765</v>
      </c>
      <c r="C569" s="482">
        <v>15</v>
      </c>
      <c r="D569" s="483" t="s">
        <v>70</v>
      </c>
      <c r="E569" s="482" t="s">
        <v>805</v>
      </c>
      <c r="F569" s="482" t="s">
        <v>806</v>
      </c>
      <c r="G569" s="482" t="s">
        <v>807</v>
      </c>
      <c r="H569" s="482" t="s">
        <v>808</v>
      </c>
      <c r="I569" s="482" t="s">
        <v>70</v>
      </c>
      <c r="J569" s="482" t="s">
        <v>70</v>
      </c>
      <c r="K569" s="482" t="s">
        <v>70</v>
      </c>
      <c r="L569" s="482" t="s">
        <v>809</v>
      </c>
      <c r="M569" s="482" t="s">
        <v>810</v>
      </c>
      <c r="N569" s="484"/>
      <c r="O569" s="484"/>
      <c r="P569" s="484"/>
      <c r="Q569" s="484"/>
      <c r="R569" s="484"/>
      <c r="S569" s="484"/>
      <c r="T569" s="484"/>
      <c r="U569" s="484"/>
      <c r="V569" s="484"/>
      <c r="W569" s="484"/>
      <c r="X569" s="484"/>
      <c r="Y569" s="484"/>
      <c r="Z569" s="484"/>
      <c r="AA569" s="484"/>
      <c r="AB569" s="484"/>
      <c r="AC569" s="484"/>
      <c r="AD569" s="484"/>
      <c r="AE569" s="484"/>
      <c r="AF569" s="484"/>
      <c r="AG569" s="484"/>
      <c r="AH569" s="484"/>
      <c r="AI569" s="484"/>
      <c r="AJ569" s="485"/>
      <c r="AN569" s="487"/>
    </row>
    <row r="570" spans="1:40" s="486" customFormat="1" ht="11.1" hidden="1" customHeight="1">
      <c r="A570" s="481"/>
      <c r="B570" s="482" t="s">
        <v>766</v>
      </c>
      <c r="C570" s="482">
        <v>15</v>
      </c>
      <c r="D570" s="483" t="s">
        <v>70</v>
      </c>
      <c r="E570" s="482" t="s">
        <v>805</v>
      </c>
      <c r="F570" s="482" t="s">
        <v>806</v>
      </c>
      <c r="G570" s="482" t="s">
        <v>807</v>
      </c>
      <c r="H570" s="482" t="s">
        <v>808</v>
      </c>
      <c r="I570" s="482" t="s">
        <v>70</v>
      </c>
      <c r="J570" s="482" t="s">
        <v>70</v>
      </c>
      <c r="K570" s="482" t="s">
        <v>70</v>
      </c>
      <c r="L570" s="482" t="s">
        <v>809</v>
      </c>
      <c r="M570" s="482" t="s">
        <v>810</v>
      </c>
      <c r="N570" s="484"/>
      <c r="O570" s="484"/>
      <c r="P570" s="484"/>
      <c r="Q570" s="484"/>
      <c r="R570" s="484"/>
      <c r="S570" s="484"/>
      <c r="T570" s="484"/>
      <c r="U570" s="484"/>
      <c r="V570" s="484"/>
      <c r="W570" s="484"/>
      <c r="X570" s="484"/>
      <c r="Y570" s="484"/>
      <c r="Z570" s="484"/>
      <c r="AA570" s="484"/>
      <c r="AB570" s="484"/>
      <c r="AC570" s="484"/>
      <c r="AD570" s="484"/>
      <c r="AE570" s="484"/>
      <c r="AF570" s="484"/>
      <c r="AG570" s="484"/>
      <c r="AH570" s="484"/>
      <c r="AI570" s="484"/>
      <c r="AJ570" s="485"/>
      <c r="AN570" s="487"/>
    </row>
    <row r="571" spans="1:40" s="486" customFormat="1" ht="11.1" hidden="1" customHeight="1">
      <c r="A571" s="481"/>
      <c r="B571" s="482" t="s">
        <v>1024</v>
      </c>
      <c r="C571" s="482">
        <v>25</v>
      </c>
      <c r="D571" s="483" t="s">
        <v>70</v>
      </c>
      <c r="E571" s="482" t="s">
        <v>420</v>
      </c>
      <c r="F571" s="482" t="s">
        <v>421</v>
      </c>
      <c r="G571" s="482" t="s">
        <v>422</v>
      </c>
      <c r="H571" s="482" t="s">
        <v>396</v>
      </c>
      <c r="I571" s="482" t="s">
        <v>397</v>
      </c>
      <c r="J571" s="482" t="s">
        <v>398</v>
      </c>
      <c r="K571" s="482" t="s">
        <v>70</v>
      </c>
      <c r="L571" s="482" t="s">
        <v>442</v>
      </c>
      <c r="M571" s="482" t="s">
        <v>70</v>
      </c>
      <c r="N571" s="484"/>
      <c r="O571" s="484"/>
      <c r="P571" s="484"/>
      <c r="Q571" s="484"/>
      <c r="R571" s="484"/>
      <c r="S571" s="484"/>
      <c r="T571" s="484"/>
      <c r="U571" s="484"/>
      <c r="V571" s="484"/>
      <c r="W571" s="484"/>
      <c r="X571" s="484"/>
      <c r="Y571" s="484"/>
      <c r="Z571" s="484"/>
      <c r="AA571" s="484"/>
      <c r="AB571" s="484"/>
      <c r="AC571" s="484"/>
      <c r="AD571" s="484"/>
      <c r="AE571" s="484"/>
      <c r="AF571" s="484"/>
      <c r="AG571" s="484"/>
      <c r="AH571" s="484"/>
      <c r="AI571" s="484"/>
      <c r="AJ571" s="485"/>
      <c r="AN571" s="487"/>
    </row>
    <row r="572" spans="1:40" s="486" customFormat="1" ht="11.1" hidden="1" customHeight="1">
      <c r="A572" s="481"/>
      <c r="B572" s="482" t="s">
        <v>767</v>
      </c>
      <c r="C572" s="482">
        <v>15</v>
      </c>
      <c r="D572" s="483" t="s">
        <v>70</v>
      </c>
      <c r="E572" s="482" t="s">
        <v>403</v>
      </c>
      <c r="F572" s="482" t="s">
        <v>404</v>
      </c>
      <c r="G572" s="482" t="s">
        <v>441</v>
      </c>
      <c r="H572" s="482" t="s">
        <v>396</v>
      </c>
      <c r="I572" s="482" t="s">
        <v>811</v>
      </c>
      <c r="J572" s="482" t="s">
        <v>407</v>
      </c>
      <c r="K572" s="482" t="s">
        <v>70</v>
      </c>
      <c r="L572" s="482" t="s">
        <v>812</v>
      </c>
      <c r="M572" s="482" t="s">
        <v>70</v>
      </c>
      <c r="N572" s="484"/>
      <c r="O572" s="484"/>
      <c r="P572" s="484"/>
      <c r="Q572" s="484"/>
      <c r="R572" s="484"/>
      <c r="S572" s="484"/>
      <c r="T572" s="484"/>
      <c r="U572" s="484"/>
      <c r="V572" s="484"/>
      <c r="W572" s="484"/>
      <c r="X572" s="484"/>
      <c r="Y572" s="484"/>
      <c r="Z572" s="484"/>
      <c r="AA572" s="484"/>
      <c r="AB572" s="484"/>
      <c r="AC572" s="484"/>
      <c r="AD572" s="484"/>
      <c r="AE572" s="484"/>
      <c r="AF572" s="484"/>
      <c r="AG572" s="484"/>
      <c r="AH572" s="484"/>
      <c r="AI572" s="484"/>
      <c r="AJ572" s="485"/>
      <c r="AN572" s="487"/>
    </row>
    <row r="573" spans="1:40" s="486" customFormat="1" ht="11.1" hidden="1" customHeight="1">
      <c r="A573" s="481"/>
      <c r="B573" s="482" t="s">
        <v>768</v>
      </c>
      <c r="C573" s="482">
        <v>15</v>
      </c>
      <c r="D573" s="483" t="s">
        <v>70</v>
      </c>
      <c r="E573" s="482" t="s">
        <v>403</v>
      </c>
      <c r="F573" s="482" t="s">
        <v>404</v>
      </c>
      <c r="G573" s="482" t="s">
        <v>441</v>
      </c>
      <c r="H573" s="482" t="s">
        <v>396</v>
      </c>
      <c r="I573" s="482" t="s">
        <v>811</v>
      </c>
      <c r="J573" s="482" t="s">
        <v>407</v>
      </c>
      <c r="K573" s="482" t="s">
        <v>70</v>
      </c>
      <c r="L573" s="482" t="s">
        <v>812</v>
      </c>
      <c r="M573" s="482" t="s">
        <v>70</v>
      </c>
      <c r="N573" s="484"/>
      <c r="O573" s="484"/>
      <c r="P573" s="484"/>
      <c r="Q573" s="484"/>
      <c r="R573" s="484"/>
      <c r="S573" s="484"/>
      <c r="T573" s="484"/>
      <c r="U573" s="484"/>
      <c r="V573" s="484"/>
      <c r="W573" s="484"/>
      <c r="X573" s="484"/>
      <c r="Y573" s="484"/>
      <c r="Z573" s="484"/>
      <c r="AA573" s="484"/>
      <c r="AB573" s="484"/>
      <c r="AC573" s="484"/>
      <c r="AD573" s="484"/>
      <c r="AE573" s="484"/>
      <c r="AF573" s="484"/>
      <c r="AG573" s="484"/>
      <c r="AH573" s="484"/>
      <c r="AI573" s="484"/>
      <c r="AJ573" s="485"/>
      <c r="AN573" s="487"/>
    </row>
    <row r="574" spans="1:40" s="486" customFormat="1" ht="11.1" hidden="1" customHeight="1">
      <c r="A574" s="481"/>
      <c r="B574" s="482" t="s">
        <v>769</v>
      </c>
      <c r="C574" s="482">
        <v>15</v>
      </c>
      <c r="D574" s="483" t="s">
        <v>70</v>
      </c>
      <c r="E574" s="482" t="s">
        <v>403</v>
      </c>
      <c r="F574" s="482" t="s">
        <v>404</v>
      </c>
      <c r="G574" s="482" t="s">
        <v>441</v>
      </c>
      <c r="H574" s="482" t="s">
        <v>396</v>
      </c>
      <c r="I574" s="482" t="s">
        <v>811</v>
      </c>
      <c r="J574" s="482" t="s">
        <v>407</v>
      </c>
      <c r="K574" s="482" t="s">
        <v>70</v>
      </c>
      <c r="L574" s="482" t="s">
        <v>812</v>
      </c>
      <c r="M574" s="482" t="s">
        <v>70</v>
      </c>
      <c r="N574" s="484"/>
      <c r="O574" s="484"/>
      <c r="P574" s="484"/>
      <c r="Q574" s="484"/>
      <c r="R574" s="484"/>
      <c r="S574" s="484"/>
      <c r="T574" s="484"/>
      <c r="U574" s="484"/>
      <c r="V574" s="484"/>
      <c r="W574" s="484"/>
      <c r="X574" s="484"/>
      <c r="Y574" s="484"/>
      <c r="Z574" s="484"/>
      <c r="AA574" s="484"/>
      <c r="AB574" s="484"/>
      <c r="AC574" s="484"/>
      <c r="AD574" s="484"/>
      <c r="AE574" s="484"/>
      <c r="AF574" s="484"/>
      <c r="AG574" s="484"/>
      <c r="AH574" s="484"/>
      <c r="AI574" s="484"/>
      <c r="AJ574" s="485"/>
      <c r="AN574" s="487"/>
    </row>
    <row r="575" spans="1:40" s="486" customFormat="1" ht="11.1" hidden="1" customHeight="1">
      <c r="A575" s="481"/>
      <c r="B575" s="482" t="s">
        <v>770</v>
      </c>
      <c r="C575" s="482">
        <v>15</v>
      </c>
      <c r="D575" s="483" t="s">
        <v>70</v>
      </c>
      <c r="E575" s="482" t="s">
        <v>403</v>
      </c>
      <c r="F575" s="482" t="s">
        <v>404</v>
      </c>
      <c r="G575" s="482" t="s">
        <v>441</v>
      </c>
      <c r="H575" s="482" t="s">
        <v>396</v>
      </c>
      <c r="I575" s="482" t="s">
        <v>811</v>
      </c>
      <c r="J575" s="482" t="s">
        <v>407</v>
      </c>
      <c r="K575" s="482" t="s">
        <v>70</v>
      </c>
      <c r="L575" s="482" t="s">
        <v>812</v>
      </c>
      <c r="M575" s="482" t="s">
        <v>70</v>
      </c>
      <c r="N575" s="484"/>
      <c r="O575" s="484"/>
      <c r="P575" s="484"/>
      <c r="Q575" s="484"/>
      <c r="R575" s="484"/>
      <c r="S575" s="484"/>
      <c r="T575" s="484"/>
      <c r="U575" s="484"/>
      <c r="V575" s="484"/>
      <c r="W575" s="484"/>
      <c r="X575" s="484"/>
      <c r="Y575" s="484"/>
      <c r="Z575" s="484"/>
      <c r="AA575" s="484"/>
      <c r="AB575" s="484"/>
      <c r="AC575" s="484"/>
      <c r="AD575" s="484"/>
      <c r="AE575" s="484"/>
      <c r="AF575" s="484"/>
      <c r="AG575" s="484"/>
      <c r="AH575" s="484"/>
      <c r="AI575" s="484"/>
      <c r="AJ575" s="485"/>
      <c r="AN575" s="487"/>
    </row>
    <row r="576" spans="1:40" s="486" customFormat="1" ht="11.1" hidden="1" customHeight="1">
      <c r="A576" s="481"/>
      <c r="B576" s="482" t="s">
        <v>771</v>
      </c>
      <c r="C576" s="482">
        <v>15</v>
      </c>
      <c r="D576" s="483" t="s">
        <v>70</v>
      </c>
      <c r="E576" s="482" t="s">
        <v>403</v>
      </c>
      <c r="F576" s="482" t="s">
        <v>404</v>
      </c>
      <c r="G576" s="482" t="s">
        <v>441</v>
      </c>
      <c r="H576" s="482" t="s">
        <v>396</v>
      </c>
      <c r="I576" s="482" t="s">
        <v>811</v>
      </c>
      <c r="J576" s="482" t="s">
        <v>407</v>
      </c>
      <c r="K576" s="482" t="s">
        <v>70</v>
      </c>
      <c r="L576" s="482" t="s">
        <v>812</v>
      </c>
      <c r="M576" s="482" t="s">
        <v>70</v>
      </c>
      <c r="N576" s="484"/>
      <c r="O576" s="484"/>
      <c r="P576" s="484"/>
      <c r="Q576" s="484"/>
      <c r="R576" s="484"/>
      <c r="S576" s="484"/>
      <c r="T576" s="484"/>
      <c r="U576" s="484"/>
      <c r="V576" s="484"/>
      <c r="W576" s="484"/>
      <c r="X576" s="484"/>
      <c r="Y576" s="484"/>
      <c r="Z576" s="484"/>
      <c r="AA576" s="484"/>
      <c r="AB576" s="484"/>
      <c r="AC576" s="484"/>
      <c r="AD576" s="484"/>
      <c r="AE576" s="484"/>
      <c r="AF576" s="484"/>
      <c r="AG576" s="484"/>
      <c r="AH576" s="484"/>
      <c r="AI576" s="484"/>
      <c r="AJ576" s="485"/>
      <c r="AN576" s="487"/>
    </row>
    <row r="577" spans="1:40" s="486" customFormat="1" ht="11.1" hidden="1" customHeight="1">
      <c r="A577" s="481"/>
      <c r="B577" s="482" t="s">
        <v>772</v>
      </c>
      <c r="C577" s="482">
        <v>25</v>
      </c>
      <c r="D577" s="483" t="s">
        <v>70</v>
      </c>
      <c r="E577" s="482" t="s">
        <v>408</v>
      </c>
      <c r="F577" s="482" t="s">
        <v>405</v>
      </c>
      <c r="G577" s="482" t="s">
        <v>813</v>
      </c>
      <c r="H577" s="482" t="s">
        <v>814</v>
      </c>
      <c r="I577" s="482" t="s">
        <v>815</v>
      </c>
      <c r="J577" s="482" t="s">
        <v>816</v>
      </c>
      <c r="K577" s="482" t="s">
        <v>70</v>
      </c>
      <c r="L577" s="482" t="s">
        <v>817</v>
      </c>
      <c r="M577" s="482" t="s">
        <v>70</v>
      </c>
      <c r="N577" s="484"/>
      <c r="O577" s="484"/>
      <c r="P577" s="484"/>
      <c r="Q577" s="484"/>
      <c r="R577" s="484"/>
      <c r="S577" s="484"/>
      <c r="T577" s="484"/>
      <c r="U577" s="484"/>
      <c r="V577" s="484"/>
      <c r="W577" s="484"/>
      <c r="X577" s="484"/>
      <c r="Y577" s="484"/>
      <c r="Z577" s="484"/>
      <c r="AA577" s="484"/>
      <c r="AB577" s="484"/>
      <c r="AC577" s="484"/>
      <c r="AD577" s="484"/>
      <c r="AE577" s="484"/>
      <c r="AF577" s="484"/>
      <c r="AG577" s="484"/>
      <c r="AH577" s="484"/>
      <c r="AI577" s="484"/>
      <c r="AJ577" s="485"/>
      <c r="AN577" s="487"/>
    </row>
    <row r="578" spans="1:40" s="486" customFormat="1" ht="11.1" hidden="1" customHeight="1">
      <c r="A578" s="481"/>
      <c r="B578" s="482" t="s">
        <v>773</v>
      </c>
      <c r="C578" s="482">
        <v>25</v>
      </c>
      <c r="D578" s="483" t="s">
        <v>70</v>
      </c>
      <c r="E578" s="482" t="s">
        <v>408</v>
      </c>
      <c r="F578" s="482" t="s">
        <v>405</v>
      </c>
      <c r="G578" s="482" t="s">
        <v>813</v>
      </c>
      <c r="H578" s="482" t="s">
        <v>814</v>
      </c>
      <c r="I578" s="482" t="s">
        <v>815</v>
      </c>
      <c r="J578" s="482" t="s">
        <v>816</v>
      </c>
      <c r="K578" s="482" t="s">
        <v>70</v>
      </c>
      <c r="L578" s="482" t="s">
        <v>817</v>
      </c>
      <c r="M578" s="482" t="s">
        <v>70</v>
      </c>
      <c r="N578" s="484"/>
      <c r="O578" s="484"/>
      <c r="P578" s="484"/>
      <c r="Q578" s="484"/>
      <c r="R578" s="484"/>
      <c r="S578" s="484"/>
      <c r="T578" s="484"/>
      <c r="U578" s="484"/>
      <c r="V578" s="484"/>
      <c r="W578" s="484"/>
      <c r="X578" s="484"/>
      <c r="Y578" s="484"/>
      <c r="Z578" s="484"/>
      <c r="AA578" s="484"/>
      <c r="AB578" s="484"/>
      <c r="AC578" s="484"/>
      <c r="AD578" s="484"/>
      <c r="AE578" s="484"/>
      <c r="AF578" s="484"/>
      <c r="AG578" s="484"/>
      <c r="AH578" s="484"/>
      <c r="AI578" s="484"/>
      <c r="AJ578" s="485"/>
      <c r="AN578" s="487"/>
    </row>
    <row r="579" spans="1:40" s="486" customFormat="1" ht="11.1" hidden="1" customHeight="1">
      <c r="A579" s="481"/>
      <c r="B579" s="482" t="s">
        <v>774</v>
      </c>
      <c r="C579" s="482">
        <v>25</v>
      </c>
      <c r="D579" s="483" t="s">
        <v>70</v>
      </c>
      <c r="E579" s="482" t="s">
        <v>628</v>
      </c>
      <c r="F579" s="482" t="s">
        <v>629</v>
      </c>
      <c r="G579" s="482" t="s">
        <v>630</v>
      </c>
      <c r="H579" s="482" t="s">
        <v>1039</v>
      </c>
      <c r="I579" s="482" t="s">
        <v>398</v>
      </c>
      <c r="J579" s="482" t="s">
        <v>632</v>
      </c>
      <c r="K579" s="482" t="s">
        <v>70</v>
      </c>
      <c r="L579" s="482" t="s">
        <v>70</v>
      </c>
      <c r="M579" s="482" t="s">
        <v>70</v>
      </c>
      <c r="N579" s="484"/>
      <c r="O579" s="484"/>
      <c r="P579" s="484"/>
      <c r="Q579" s="484"/>
      <c r="R579" s="484"/>
      <c r="S579" s="484"/>
      <c r="T579" s="484"/>
      <c r="U579" s="484"/>
      <c r="V579" s="484"/>
      <c r="W579" s="484"/>
      <c r="X579" s="484"/>
      <c r="Y579" s="484"/>
      <c r="Z579" s="484"/>
      <c r="AA579" s="484"/>
      <c r="AB579" s="484"/>
      <c r="AC579" s="484"/>
      <c r="AD579" s="484"/>
      <c r="AE579" s="484"/>
      <c r="AF579" s="484"/>
      <c r="AG579" s="484"/>
      <c r="AH579" s="484"/>
      <c r="AI579" s="484"/>
      <c r="AJ579" s="485"/>
      <c r="AN579" s="487"/>
    </row>
    <row r="580" spans="1:40" s="486" customFormat="1" ht="11.1" hidden="1" customHeight="1">
      <c r="A580" s="481"/>
      <c r="B580" s="482" t="s">
        <v>775</v>
      </c>
      <c r="C580" s="482">
        <v>30</v>
      </c>
      <c r="D580" s="483" t="s">
        <v>70</v>
      </c>
      <c r="E580" s="482" t="s">
        <v>411</v>
      </c>
      <c r="F580" s="482" t="s">
        <v>424</v>
      </c>
      <c r="G580" s="482" t="s">
        <v>423</v>
      </c>
      <c r="H580" s="482" t="s">
        <v>396</v>
      </c>
      <c r="I580" s="482" t="s">
        <v>397</v>
      </c>
      <c r="J580" s="482" t="s">
        <v>398</v>
      </c>
      <c r="K580" s="482" t="s">
        <v>70</v>
      </c>
      <c r="L580" s="482" t="s">
        <v>447</v>
      </c>
      <c r="M580" s="482" t="s">
        <v>70</v>
      </c>
      <c r="N580" s="484"/>
      <c r="O580" s="484"/>
      <c r="P580" s="484"/>
      <c r="Q580" s="484"/>
      <c r="R580" s="484"/>
      <c r="S580" s="484"/>
      <c r="T580" s="484"/>
      <c r="U580" s="484"/>
      <c r="V580" s="484"/>
      <c r="W580" s="484"/>
      <c r="X580" s="484"/>
      <c r="Y580" s="484"/>
      <c r="Z580" s="484"/>
      <c r="AA580" s="484"/>
      <c r="AB580" s="484"/>
      <c r="AC580" s="484"/>
      <c r="AD580" s="484"/>
      <c r="AE580" s="484"/>
      <c r="AF580" s="484"/>
      <c r="AG580" s="484"/>
      <c r="AH580" s="484"/>
      <c r="AI580" s="484"/>
      <c r="AJ580" s="485"/>
      <c r="AN580" s="487"/>
    </row>
    <row r="581" spans="1:40" s="486" customFormat="1" ht="11.1" hidden="1" customHeight="1">
      <c r="A581" s="481"/>
      <c r="B581" s="482" t="s">
        <v>776</v>
      </c>
      <c r="C581" s="482">
        <v>25</v>
      </c>
      <c r="D581" s="483" t="s">
        <v>70</v>
      </c>
      <c r="E581" s="482" t="s">
        <v>408</v>
      </c>
      <c r="F581" s="482" t="s">
        <v>405</v>
      </c>
      <c r="G581" s="482" t="s">
        <v>813</v>
      </c>
      <c r="H581" s="482" t="s">
        <v>814</v>
      </c>
      <c r="I581" s="482" t="s">
        <v>815</v>
      </c>
      <c r="J581" s="482" t="s">
        <v>816</v>
      </c>
      <c r="K581" s="482" t="s">
        <v>70</v>
      </c>
      <c r="L581" s="482" t="s">
        <v>817</v>
      </c>
      <c r="M581" s="482" t="s">
        <v>70</v>
      </c>
      <c r="N581" s="484"/>
      <c r="O581" s="484"/>
      <c r="P581" s="484"/>
      <c r="Q581" s="484"/>
      <c r="R581" s="484"/>
      <c r="S581" s="484"/>
      <c r="T581" s="484"/>
      <c r="U581" s="484"/>
      <c r="V581" s="484"/>
      <c r="W581" s="484"/>
      <c r="X581" s="484"/>
      <c r="Y581" s="484"/>
      <c r="Z581" s="484"/>
      <c r="AA581" s="484"/>
      <c r="AB581" s="484"/>
      <c r="AC581" s="484"/>
      <c r="AD581" s="484"/>
      <c r="AE581" s="484"/>
      <c r="AF581" s="484"/>
      <c r="AG581" s="484"/>
      <c r="AH581" s="484"/>
      <c r="AI581" s="484"/>
      <c r="AJ581" s="485"/>
      <c r="AN581" s="487"/>
    </row>
    <row r="582" spans="1:40" s="486" customFormat="1" ht="11.1" hidden="1" customHeight="1">
      <c r="A582" s="481"/>
      <c r="B582" s="482" t="s">
        <v>777</v>
      </c>
      <c r="C582" s="482">
        <v>15</v>
      </c>
      <c r="D582" s="483" t="s">
        <v>70</v>
      </c>
      <c r="E582" s="482" t="s">
        <v>840</v>
      </c>
      <c r="F582" s="482" t="s">
        <v>841</v>
      </c>
      <c r="G582" s="482" t="s">
        <v>842</v>
      </c>
      <c r="H582" s="482" t="s">
        <v>843</v>
      </c>
      <c r="I582" s="482" t="s">
        <v>844</v>
      </c>
      <c r="J582" s="482" t="s">
        <v>70</v>
      </c>
      <c r="K582" s="482" t="s">
        <v>70</v>
      </c>
      <c r="L582" s="482" t="s">
        <v>845</v>
      </c>
      <c r="M582" s="482" t="s">
        <v>821</v>
      </c>
      <c r="N582" s="484"/>
      <c r="O582" s="484"/>
      <c r="P582" s="484"/>
      <c r="Q582" s="484"/>
      <c r="R582" s="484"/>
      <c r="S582" s="484"/>
      <c r="T582" s="484"/>
      <c r="U582" s="484"/>
      <c r="V582" s="484"/>
      <c r="W582" s="484"/>
      <c r="X582" s="484"/>
      <c r="Y582" s="484"/>
      <c r="Z582" s="484"/>
      <c r="AA582" s="484"/>
      <c r="AB582" s="484"/>
      <c r="AC582" s="484"/>
      <c r="AD582" s="484"/>
      <c r="AE582" s="484"/>
      <c r="AF582" s="484"/>
      <c r="AG582" s="484"/>
      <c r="AH582" s="484"/>
      <c r="AI582" s="484"/>
      <c r="AJ582" s="485"/>
      <c r="AN582" s="487"/>
    </row>
    <row r="583" spans="1:40" s="486" customFormat="1" ht="11.1" hidden="1" customHeight="1">
      <c r="A583" s="481"/>
      <c r="B583" s="482" t="s">
        <v>779</v>
      </c>
      <c r="C583" s="482">
        <v>15</v>
      </c>
      <c r="D583" s="483" t="s">
        <v>70</v>
      </c>
      <c r="E583" s="482" t="s">
        <v>825</v>
      </c>
      <c r="F583" s="482" t="s">
        <v>450</v>
      </c>
      <c r="G583" s="482" t="s">
        <v>826</v>
      </c>
      <c r="H583" s="482" t="s">
        <v>827</v>
      </c>
      <c r="I583" s="482" t="s">
        <v>70</v>
      </c>
      <c r="J583" s="482" t="s">
        <v>70</v>
      </c>
      <c r="K583" s="482" t="s">
        <v>70</v>
      </c>
      <c r="L583" s="482" t="s">
        <v>820</v>
      </c>
      <c r="M583" s="482" t="s">
        <v>821</v>
      </c>
      <c r="N583" s="484"/>
      <c r="O583" s="484"/>
      <c r="P583" s="484"/>
      <c r="Q583" s="484"/>
      <c r="R583" s="484"/>
      <c r="S583" s="484"/>
      <c r="T583" s="484"/>
      <c r="U583" s="484"/>
      <c r="V583" s="484"/>
      <c r="W583" s="484"/>
      <c r="X583" s="484"/>
      <c r="Y583" s="484"/>
      <c r="Z583" s="484"/>
      <c r="AA583" s="484"/>
      <c r="AB583" s="484"/>
      <c r="AC583" s="484"/>
      <c r="AD583" s="484"/>
      <c r="AE583" s="484"/>
      <c r="AF583" s="484"/>
      <c r="AG583" s="484"/>
      <c r="AH583" s="484"/>
      <c r="AI583" s="484"/>
      <c r="AJ583" s="485"/>
      <c r="AN583" s="487"/>
    </row>
    <row r="584" spans="1:40" s="486" customFormat="1" ht="11.1" hidden="1" customHeight="1">
      <c r="A584" s="481"/>
      <c r="B584" s="482" t="s">
        <v>780</v>
      </c>
      <c r="C584" s="482">
        <v>15</v>
      </c>
      <c r="D584" s="483" t="s">
        <v>70</v>
      </c>
      <c r="E584" s="482" t="s">
        <v>451</v>
      </c>
      <c r="F584" s="482" t="s">
        <v>450</v>
      </c>
      <c r="G584" s="482" t="s">
        <v>818</v>
      </c>
      <c r="H584" s="482" t="s">
        <v>819</v>
      </c>
      <c r="I584" s="482" t="s">
        <v>70</v>
      </c>
      <c r="J584" s="482" t="s">
        <v>70</v>
      </c>
      <c r="K584" s="482" t="s">
        <v>70</v>
      </c>
      <c r="L584" s="482" t="s">
        <v>820</v>
      </c>
      <c r="M584" s="482" t="s">
        <v>821</v>
      </c>
      <c r="N584" s="484"/>
      <c r="O584" s="484"/>
      <c r="P584" s="484"/>
      <c r="Q584" s="484"/>
      <c r="R584" s="484"/>
      <c r="S584" s="484"/>
      <c r="T584" s="484"/>
      <c r="U584" s="484"/>
      <c r="V584" s="484"/>
      <c r="W584" s="484"/>
      <c r="X584" s="484"/>
      <c r="Y584" s="484"/>
      <c r="Z584" s="484"/>
      <c r="AA584" s="484"/>
      <c r="AB584" s="484"/>
      <c r="AC584" s="484"/>
      <c r="AD584" s="484"/>
      <c r="AE584" s="484"/>
      <c r="AF584" s="484"/>
      <c r="AG584" s="484"/>
      <c r="AH584" s="484"/>
      <c r="AI584" s="484"/>
      <c r="AJ584" s="485"/>
      <c r="AN584" s="487"/>
    </row>
    <row r="585" spans="1:40" s="486" customFormat="1" ht="11.1" hidden="1" customHeight="1">
      <c r="A585" s="481"/>
      <c r="B585" s="482" t="s">
        <v>781</v>
      </c>
      <c r="C585" s="482">
        <v>15</v>
      </c>
      <c r="D585" s="483" t="s">
        <v>70</v>
      </c>
      <c r="E585" s="482" t="s">
        <v>822</v>
      </c>
      <c r="F585" s="482" t="s">
        <v>450</v>
      </c>
      <c r="G585" s="482" t="s">
        <v>823</v>
      </c>
      <c r="H585" s="482" t="s">
        <v>819</v>
      </c>
      <c r="I585" s="482" t="s">
        <v>797</v>
      </c>
      <c r="J585" s="482" t="s">
        <v>70</v>
      </c>
      <c r="K585" s="482" t="s">
        <v>70</v>
      </c>
      <c r="L585" s="482" t="s">
        <v>824</v>
      </c>
      <c r="M585" s="482" t="s">
        <v>821</v>
      </c>
      <c r="N585" s="484"/>
      <c r="O585" s="484"/>
      <c r="P585" s="484"/>
      <c r="Q585" s="484"/>
      <c r="R585" s="484"/>
      <c r="S585" s="484"/>
      <c r="T585" s="484"/>
      <c r="U585" s="484"/>
      <c r="V585" s="484"/>
      <c r="W585" s="484"/>
      <c r="X585" s="484"/>
      <c r="Y585" s="484"/>
      <c r="Z585" s="484"/>
      <c r="AA585" s="484"/>
      <c r="AB585" s="484"/>
      <c r="AC585" s="484"/>
      <c r="AD585" s="484"/>
      <c r="AE585" s="484"/>
      <c r="AF585" s="484"/>
      <c r="AG585" s="484"/>
      <c r="AH585" s="484"/>
      <c r="AI585" s="484"/>
      <c r="AJ585" s="485"/>
      <c r="AN585" s="487"/>
    </row>
    <row r="586" spans="1:40" s="486" customFormat="1" ht="11.1" hidden="1" customHeight="1">
      <c r="A586" s="481"/>
      <c r="B586" s="482" t="s">
        <v>782</v>
      </c>
      <c r="C586" s="482">
        <v>15</v>
      </c>
      <c r="D586" s="483" t="s">
        <v>70</v>
      </c>
      <c r="E586" s="482" t="s">
        <v>825</v>
      </c>
      <c r="F586" s="482" t="s">
        <v>450</v>
      </c>
      <c r="G586" s="482" t="s">
        <v>826</v>
      </c>
      <c r="H586" s="482" t="s">
        <v>827</v>
      </c>
      <c r="I586" s="482" t="s">
        <v>70</v>
      </c>
      <c r="J586" s="482" t="s">
        <v>70</v>
      </c>
      <c r="K586" s="482" t="s">
        <v>70</v>
      </c>
      <c r="L586" s="482" t="s">
        <v>820</v>
      </c>
      <c r="M586" s="482" t="s">
        <v>821</v>
      </c>
      <c r="N586" s="484"/>
      <c r="O586" s="484"/>
      <c r="P586" s="484"/>
      <c r="Q586" s="484"/>
      <c r="R586" s="484"/>
      <c r="S586" s="484"/>
      <c r="T586" s="484"/>
      <c r="U586" s="484"/>
      <c r="V586" s="484"/>
      <c r="W586" s="484"/>
      <c r="X586" s="484"/>
      <c r="Y586" s="484"/>
      <c r="Z586" s="484"/>
      <c r="AA586" s="484"/>
      <c r="AB586" s="484"/>
      <c r="AC586" s="484"/>
      <c r="AD586" s="484"/>
      <c r="AE586" s="484"/>
      <c r="AF586" s="484"/>
      <c r="AG586" s="484"/>
      <c r="AH586" s="484"/>
      <c r="AI586" s="484"/>
      <c r="AJ586" s="485"/>
      <c r="AN586" s="487"/>
    </row>
    <row r="587" spans="1:40" s="486" customFormat="1" ht="11.1" hidden="1" customHeight="1">
      <c r="A587" s="481"/>
      <c r="B587" s="482" t="s">
        <v>783</v>
      </c>
      <c r="C587" s="482">
        <v>15</v>
      </c>
      <c r="D587" s="483" t="s">
        <v>70</v>
      </c>
      <c r="E587" s="482" t="s">
        <v>70</v>
      </c>
      <c r="F587" s="482" t="s">
        <v>433</v>
      </c>
      <c r="G587" s="482" t="s">
        <v>449</v>
      </c>
      <c r="H587" s="482" t="s">
        <v>828</v>
      </c>
      <c r="I587" s="482" t="s">
        <v>829</v>
      </c>
      <c r="J587" s="482" t="s">
        <v>70</v>
      </c>
      <c r="K587" s="482" t="s">
        <v>70</v>
      </c>
      <c r="L587" s="482" t="s">
        <v>830</v>
      </c>
      <c r="M587" s="482" t="s">
        <v>831</v>
      </c>
      <c r="N587" s="484"/>
      <c r="O587" s="484"/>
      <c r="P587" s="484"/>
      <c r="Q587" s="484"/>
      <c r="R587" s="484"/>
      <c r="S587" s="484"/>
      <c r="T587" s="484"/>
      <c r="U587" s="484"/>
      <c r="V587" s="484"/>
      <c r="W587" s="484"/>
      <c r="X587" s="484"/>
      <c r="Y587" s="484"/>
      <c r="Z587" s="484"/>
      <c r="AA587" s="484"/>
      <c r="AB587" s="484"/>
      <c r="AC587" s="484"/>
      <c r="AD587" s="484"/>
      <c r="AE587" s="484"/>
      <c r="AF587" s="484"/>
      <c r="AG587" s="484"/>
      <c r="AH587" s="484"/>
      <c r="AI587" s="484"/>
      <c r="AJ587" s="485"/>
      <c r="AN587" s="487"/>
    </row>
    <row r="588" spans="1:40" s="486" customFormat="1" ht="11.1" hidden="1" customHeight="1">
      <c r="A588" s="481"/>
      <c r="B588" s="482" t="s">
        <v>784</v>
      </c>
      <c r="C588" s="482">
        <v>15</v>
      </c>
      <c r="D588" s="483" t="s">
        <v>70</v>
      </c>
      <c r="E588" s="482" t="s">
        <v>822</v>
      </c>
      <c r="F588" s="482" t="s">
        <v>450</v>
      </c>
      <c r="G588" s="482" t="s">
        <v>823</v>
      </c>
      <c r="H588" s="482" t="s">
        <v>819</v>
      </c>
      <c r="I588" s="482" t="s">
        <v>797</v>
      </c>
      <c r="J588" s="482" t="s">
        <v>70</v>
      </c>
      <c r="K588" s="482" t="s">
        <v>70</v>
      </c>
      <c r="L588" s="482" t="s">
        <v>824</v>
      </c>
      <c r="M588" s="482" t="s">
        <v>821</v>
      </c>
      <c r="N588" s="484"/>
      <c r="O588" s="484"/>
      <c r="P588" s="484"/>
      <c r="Q588" s="484"/>
      <c r="R588" s="484"/>
      <c r="S588" s="484"/>
      <c r="T588" s="484"/>
      <c r="U588" s="484"/>
      <c r="V588" s="484"/>
      <c r="W588" s="484"/>
      <c r="X588" s="484"/>
      <c r="Y588" s="484"/>
      <c r="Z588" s="484"/>
      <c r="AA588" s="484"/>
      <c r="AB588" s="484"/>
      <c r="AC588" s="484"/>
      <c r="AD588" s="484"/>
      <c r="AE588" s="484"/>
      <c r="AF588" s="484"/>
      <c r="AG588" s="484"/>
      <c r="AH588" s="484"/>
      <c r="AI588" s="484"/>
      <c r="AJ588" s="485"/>
      <c r="AN588" s="487"/>
    </row>
    <row r="589" spans="1:40" s="486" customFormat="1" ht="11.1" hidden="1" customHeight="1">
      <c r="A589" s="481"/>
      <c r="B589" s="482" t="s">
        <v>785</v>
      </c>
      <c r="C589" s="482">
        <v>15</v>
      </c>
      <c r="D589" s="483" t="s">
        <v>70</v>
      </c>
      <c r="E589" s="482" t="s">
        <v>412</v>
      </c>
      <c r="F589" s="482" t="s">
        <v>413</v>
      </c>
      <c r="G589" s="482" t="s">
        <v>832</v>
      </c>
      <c r="H589" s="482" t="s">
        <v>1038</v>
      </c>
      <c r="I589" s="482" t="s">
        <v>834</v>
      </c>
      <c r="J589" s="482" t="s">
        <v>833</v>
      </c>
      <c r="K589" s="482" t="s">
        <v>70</v>
      </c>
      <c r="L589" s="482" t="s">
        <v>835</v>
      </c>
      <c r="M589" s="482" t="s">
        <v>836</v>
      </c>
      <c r="N589" s="484"/>
      <c r="O589" s="484"/>
      <c r="P589" s="484"/>
      <c r="Q589" s="484"/>
      <c r="R589" s="484"/>
      <c r="S589" s="484"/>
      <c r="T589" s="484"/>
      <c r="U589" s="484"/>
      <c r="V589" s="484"/>
      <c r="W589" s="484"/>
      <c r="X589" s="484"/>
      <c r="Y589" s="484"/>
      <c r="Z589" s="484"/>
      <c r="AA589" s="484"/>
      <c r="AB589" s="484"/>
      <c r="AC589" s="484"/>
      <c r="AD589" s="484"/>
      <c r="AE589" s="484"/>
      <c r="AF589" s="484"/>
      <c r="AG589" s="484"/>
      <c r="AH589" s="484"/>
      <c r="AI589" s="484"/>
      <c r="AJ589" s="485"/>
      <c r="AN589" s="487"/>
    </row>
    <row r="590" spans="1:40" s="486" customFormat="1" ht="11.1" hidden="1" customHeight="1">
      <c r="A590" s="481"/>
      <c r="B590" s="482" t="s">
        <v>786</v>
      </c>
      <c r="C590" s="482">
        <v>15</v>
      </c>
      <c r="D590" s="483" t="s">
        <v>70</v>
      </c>
      <c r="E590" s="482" t="s">
        <v>837</v>
      </c>
      <c r="F590" s="482" t="s">
        <v>838</v>
      </c>
      <c r="G590" s="482" t="s">
        <v>396</v>
      </c>
      <c r="H590" s="482" t="s">
        <v>397</v>
      </c>
      <c r="I590" s="482" t="s">
        <v>398</v>
      </c>
      <c r="J590" s="482" t="s">
        <v>70</v>
      </c>
      <c r="K590" s="482" t="s">
        <v>665</v>
      </c>
      <c r="L590" s="482" t="s">
        <v>445</v>
      </c>
      <c r="M590" s="482" t="s">
        <v>846</v>
      </c>
      <c r="N590" s="484"/>
      <c r="O590" s="484"/>
      <c r="P590" s="484"/>
      <c r="Q590" s="484"/>
      <c r="R590" s="484"/>
      <c r="S590" s="484"/>
      <c r="T590" s="484"/>
      <c r="U590" s="484"/>
      <c r="V590" s="484"/>
      <c r="W590" s="484"/>
      <c r="X590" s="484"/>
      <c r="Y590" s="484"/>
      <c r="Z590" s="484"/>
      <c r="AA590" s="484"/>
      <c r="AB590" s="484"/>
      <c r="AC590" s="484"/>
      <c r="AD590" s="484"/>
      <c r="AE590" s="484"/>
      <c r="AF590" s="484"/>
      <c r="AG590" s="484"/>
      <c r="AH590" s="484"/>
      <c r="AI590" s="484"/>
      <c r="AJ590" s="485"/>
      <c r="AN590" s="487"/>
    </row>
    <row r="591" spans="1:40" s="486" customFormat="1" ht="11.1" hidden="1" customHeight="1">
      <c r="A591" s="481"/>
      <c r="B591" s="482" t="s">
        <v>787</v>
      </c>
      <c r="C591" s="482">
        <v>15</v>
      </c>
      <c r="D591" s="483" t="s">
        <v>70</v>
      </c>
      <c r="E591" s="482" t="s">
        <v>431</v>
      </c>
      <c r="F591" s="482" t="s">
        <v>396</v>
      </c>
      <c r="G591" s="482" t="s">
        <v>397</v>
      </c>
      <c r="H591" s="482" t="s">
        <v>398</v>
      </c>
      <c r="I591" s="482" t="s">
        <v>70</v>
      </c>
      <c r="J591" s="482" t="s">
        <v>70</v>
      </c>
      <c r="K591" s="482" t="s">
        <v>665</v>
      </c>
      <c r="L591" s="482" t="s">
        <v>445</v>
      </c>
      <c r="M591" s="482" t="s">
        <v>846</v>
      </c>
      <c r="N591" s="484"/>
      <c r="O591" s="484"/>
      <c r="P591" s="484"/>
      <c r="Q591" s="484"/>
      <c r="R591" s="484"/>
      <c r="S591" s="484"/>
      <c r="T591" s="484"/>
      <c r="U591" s="484"/>
      <c r="V591" s="484"/>
      <c r="W591" s="484"/>
      <c r="X591" s="484"/>
      <c r="Y591" s="484"/>
      <c r="Z591" s="484"/>
      <c r="AA591" s="484"/>
      <c r="AB591" s="484"/>
      <c r="AC591" s="484"/>
      <c r="AD591" s="484"/>
      <c r="AE591" s="484"/>
      <c r="AF591" s="484"/>
      <c r="AG591" s="484"/>
      <c r="AH591" s="484"/>
      <c r="AI591" s="484"/>
      <c r="AJ591" s="485"/>
      <c r="AN591" s="487"/>
    </row>
    <row r="592" spans="1:40" s="486" customFormat="1" ht="11.1" hidden="1" customHeight="1">
      <c r="A592" s="481"/>
      <c r="B592" s="482" t="s">
        <v>788</v>
      </c>
      <c r="C592" s="482">
        <v>15</v>
      </c>
      <c r="D592" s="483" t="s">
        <v>70</v>
      </c>
      <c r="E592" s="482" t="s">
        <v>377</v>
      </c>
      <c r="F592" s="482" t="s">
        <v>434</v>
      </c>
      <c r="G592" s="482" t="s">
        <v>448</v>
      </c>
      <c r="H592" s="482" t="s">
        <v>396</v>
      </c>
      <c r="I592" s="482" t="s">
        <v>397</v>
      </c>
      <c r="J592" s="482" t="s">
        <v>398</v>
      </c>
      <c r="K592" s="482" t="s">
        <v>665</v>
      </c>
      <c r="L592" s="482" t="s">
        <v>839</v>
      </c>
      <c r="M592" s="482" t="s">
        <v>810</v>
      </c>
      <c r="N592" s="484"/>
      <c r="O592" s="484"/>
      <c r="P592" s="484"/>
      <c r="Q592" s="484"/>
      <c r="R592" s="484"/>
      <c r="S592" s="484"/>
      <c r="T592" s="484"/>
      <c r="U592" s="484"/>
      <c r="V592" s="484"/>
      <c r="W592" s="484"/>
      <c r="X592" s="484"/>
      <c r="Y592" s="484"/>
      <c r="Z592" s="484"/>
      <c r="AA592" s="484"/>
      <c r="AB592" s="484"/>
      <c r="AC592" s="484"/>
      <c r="AD592" s="484"/>
      <c r="AE592" s="484"/>
      <c r="AF592" s="484"/>
      <c r="AG592" s="484"/>
      <c r="AH592" s="484"/>
      <c r="AI592" s="484"/>
      <c r="AJ592" s="485"/>
      <c r="AN592" s="487"/>
    </row>
    <row r="593" spans="1:40" s="486" customFormat="1" ht="11.1" hidden="1" customHeight="1">
      <c r="A593" s="481"/>
      <c r="B593" s="482" t="s">
        <v>789</v>
      </c>
      <c r="C593" s="482">
        <v>15</v>
      </c>
      <c r="D593" s="483" t="s">
        <v>70</v>
      </c>
      <c r="E593" s="482" t="s">
        <v>431</v>
      </c>
      <c r="F593" s="482" t="s">
        <v>410</v>
      </c>
      <c r="G593" s="482" t="s">
        <v>396</v>
      </c>
      <c r="H593" s="482" t="s">
        <v>397</v>
      </c>
      <c r="I593" s="482" t="s">
        <v>398</v>
      </c>
      <c r="J593" s="482" t="s">
        <v>70</v>
      </c>
      <c r="K593" s="482" t="s">
        <v>665</v>
      </c>
      <c r="L593" s="482" t="s">
        <v>445</v>
      </c>
      <c r="M593" s="482" t="s">
        <v>846</v>
      </c>
      <c r="N593" s="484"/>
      <c r="O593" s="484"/>
      <c r="P593" s="484"/>
      <c r="Q593" s="484"/>
      <c r="R593" s="484"/>
      <c r="S593" s="484"/>
      <c r="T593" s="484"/>
      <c r="U593" s="484"/>
      <c r="V593" s="484"/>
      <c r="W593" s="484"/>
      <c r="X593" s="484"/>
      <c r="Y593" s="484"/>
      <c r="Z593" s="484"/>
      <c r="AA593" s="484"/>
      <c r="AB593" s="484"/>
      <c r="AC593" s="484"/>
      <c r="AD593" s="484"/>
      <c r="AE593" s="484"/>
      <c r="AF593" s="484"/>
      <c r="AG593" s="484"/>
      <c r="AH593" s="484"/>
      <c r="AI593" s="484"/>
      <c r="AJ593" s="485"/>
      <c r="AN593" s="487"/>
    </row>
    <row r="594" spans="1:40" s="486" customFormat="1" ht="11.1" hidden="1" customHeight="1">
      <c r="A594" s="481"/>
      <c r="B594" s="482" t="s">
        <v>790</v>
      </c>
      <c r="C594" s="482">
        <v>15</v>
      </c>
      <c r="D594" s="483" t="s">
        <v>70</v>
      </c>
      <c r="E594" s="482" t="s">
        <v>431</v>
      </c>
      <c r="F594" s="482" t="s">
        <v>70</v>
      </c>
      <c r="G594" s="482" t="s">
        <v>70</v>
      </c>
      <c r="H594" s="482" t="s">
        <v>396</v>
      </c>
      <c r="I594" s="482" t="s">
        <v>397</v>
      </c>
      <c r="J594" s="482" t="s">
        <v>398</v>
      </c>
      <c r="K594" s="482" t="s">
        <v>665</v>
      </c>
      <c r="L594" s="482" t="s">
        <v>445</v>
      </c>
      <c r="M594" s="482" t="s">
        <v>846</v>
      </c>
      <c r="N594" s="484"/>
      <c r="O594" s="484"/>
      <c r="P594" s="484"/>
      <c r="Q594" s="484"/>
      <c r="R594" s="484"/>
      <c r="S594" s="484"/>
      <c r="T594" s="484"/>
      <c r="U594" s="484"/>
      <c r="V594" s="484"/>
      <c r="W594" s="484"/>
      <c r="X594" s="484"/>
      <c r="Y594" s="484"/>
      <c r="Z594" s="484"/>
      <c r="AA594" s="484"/>
      <c r="AB594" s="484"/>
      <c r="AC594" s="484"/>
      <c r="AD594" s="484"/>
      <c r="AE594" s="484"/>
      <c r="AF594" s="484"/>
      <c r="AG594" s="484"/>
      <c r="AH594" s="484"/>
      <c r="AI594" s="484"/>
      <c r="AJ594" s="485"/>
      <c r="AN594" s="487"/>
    </row>
    <row r="595" spans="1:40" s="486" customFormat="1" ht="11.1" hidden="1" customHeight="1">
      <c r="A595" s="481"/>
      <c r="B595" s="482" t="s">
        <v>791</v>
      </c>
      <c r="C595" s="482">
        <v>15</v>
      </c>
      <c r="D595" s="483" t="s">
        <v>70</v>
      </c>
      <c r="E595" s="482" t="s">
        <v>377</v>
      </c>
      <c r="F595" s="482" t="s">
        <v>434</v>
      </c>
      <c r="G595" s="482" t="s">
        <v>448</v>
      </c>
      <c r="H595" s="482" t="s">
        <v>396</v>
      </c>
      <c r="I595" s="482" t="s">
        <v>397</v>
      </c>
      <c r="J595" s="482" t="s">
        <v>398</v>
      </c>
      <c r="K595" s="482" t="s">
        <v>665</v>
      </c>
      <c r="L595" s="482" t="s">
        <v>839</v>
      </c>
      <c r="M595" s="482" t="s">
        <v>810</v>
      </c>
      <c r="N595" s="484"/>
      <c r="O595" s="484"/>
      <c r="P595" s="484"/>
      <c r="Q595" s="484"/>
      <c r="R595" s="484"/>
      <c r="S595" s="484"/>
      <c r="T595" s="484"/>
      <c r="U595" s="484"/>
      <c r="V595" s="484"/>
      <c r="W595" s="484"/>
      <c r="X595" s="484"/>
      <c r="Y595" s="484"/>
      <c r="Z595" s="484"/>
      <c r="AA595" s="484"/>
      <c r="AB595" s="484"/>
      <c r="AC595" s="484"/>
      <c r="AD595" s="484"/>
      <c r="AE595" s="484"/>
      <c r="AF595" s="484"/>
      <c r="AG595" s="484"/>
      <c r="AH595" s="484"/>
      <c r="AI595" s="484"/>
      <c r="AJ595" s="485"/>
      <c r="AN595" s="487"/>
    </row>
    <row r="596" spans="1:40" s="486" customFormat="1" ht="11.1" hidden="1" customHeight="1">
      <c r="A596" s="481"/>
      <c r="B596" s="482" t="s">
        <v>792</v>
      </c>
      <c r="C596" s="482">
        <v>15</v>
      </c>
      <c r="D596" s="483" t="s">
        <v>70</v>
      </c>
      <c r="E596" s="482" t="s">
        <v>431</v>
      </c>
      <c r="F596" s="482" t="s">
        <v>410</v>
      </c>
      <c r="G596" s="482" t="s">
        <v>396</v>
      </c>
      <c r="H596" s="482" t="s">
        <v>397</v>
      </c>
      <c r="I596" s="482" t="s">
        <v>398</v>
      </c>
      <c r="J596" s="482" t="s">
        <v>70</v>
      </c>
      <c r="K596" s="482" t="s">
        <v>665</v>
      </c>
      <c r="L596" s="482" t="s">
        <v>445</v>
      </c>
      <c r="M596" s="482" t="s">
        <v>846</v>
      </c>
      <c r="N596" s="484"/>
      <c r="O596" s="484"/>
      <c r="P596" s="484"/>
      <c r="Q596" s="484"/>
      <c r="R596" s="484"/>
      <c r="S596" s="484"/>
      <c r="T596" s="484"/>
      <c r="U596" s="484"/>
      <c r="V596" s="484"/>
      <c r="W596" s="484"/>
      <c r="X596" s="484"/>
      <c r="Y596" s="484"/>
      <c r="Z596" s="484"/>
      <c r="AA596" s="484"/>
      <c r="AB596" s="484"/>
      <c r="AC596" s="484"/>
      <c r="AD596" s="484"/>
      <c r="AE596" s="484"/>
      <c r="AF596" s="484"/>
      <c r="AG596" s="484"/>
      <c r="AH596" s="484"/>
      <c r="AI596" s="484"/>
      <c r="AJ596" s="485"/>
      <c r="AN596" s="487"/>
    </row>
    <row r="597" spans="1:40" s="486" customFormat="1" ht="11.1" hidden="1" customHeight="1">
      <c r="A597" s="481"/>
      <c r="B597" s="482" t="s">
        <v>778</v>
      </c>
      <c r="C597" s="482">
        <v>15</v>
      </c>
      <c r="D597" s="483" t="s">
        <v>70</v>
      </c>
      <c r="E597" s="482" t="s">
        <v>431</v>
      </c>
      <c r="F597" s="482" t="s">
        <v>70</v>
      </c>
      <c r="G597" s="482" t="s">
        <v>70</v>
      </c>
      <c r="H597" s="482" t="s">
        <v>396</v>
      </c>
      <c r="I597" s="482" t="s">
        <v>397</v>
      </c>
      <c r="J597" s="482" t="s">
        <v>398</v>
      </c>
      <c r="K597" s="482" t="s">
        <v>665</v>
      </c>
      <c r="L597" s="482" t="s">
        <v>445</v>
      </c>
      <c r="M597" s="482" t="s">
        <v>846</v>
      </c>
      <c r="N597" s="484"/>
      <c r="O597" s="484"/>
      <c r="P597" s="484"/>
      <c r="Q597" s="484"/>
      <c r="R597" s="484"/>
      <c r="S597" s="484"/>
      <c r="T597" s="484"/>
      <c r="U597" s="484"/>
      <c r="V597" s="484"/>
      <c r="W597" s="484"/>
      <c r="X597" s="484"/>
      <c r="Y597" s="484"/>
      <c r="Z597" s="484"/>
      <c r="AA597" s="484"/>
      <c r="AB597" s="484"/>
      <c r="AC597" s="484"/>
      <c r="AD597" s="484"/>
      <c r="AE597" s="484"/>
      <c r="AF597" s="484"/>
      <c r="AG597" s="484"/>
      <c r="AH597" s="484"/>
      <c r="AI597" s="484"/>
      <c r="AJ597" s="485"/>
      <c r="AN597" s="487"/>
    </row>
    <row r="598" spans="1:40" s="486" customFormat="1" ht="11.1" hidden="1" customHeight="1">
      <c r="A598" s="481"/>
      <c r="B598" s="482" t="s">
        <v>1042</v>
      </c>
      <c r="C598" s="482">
        <v>30</v>
      </c>
      <c r="D598" s="483" t="s">
        <v>70</v>
      </c>
      <c r="E598" s="482" t="s">
        <v>419</v>
      </c>
      <c r="F598" s="482" t="s">
        <v>416</v>
      </c>
      <c r="G598" s="482" t="s">
        <v>417</v>
      </c>
      <c r="H598" s="482" t="s">
        <v>396</v>
      </c>
      <c r="I598" s="482" t="s">
        <v>397</v>
      </c>
      <c r="J598" s="482" t="s">
        <v>418</v>
      </c>
      <c r="K598" s="482" t="s">
        <v>70</v>
      </c>
      <c r="L598" s="482" t="s">
        <v>443</v>
      </c>
      <c r="M598" s="482" t="s">
        <v>444</v>
      </c>
      <c r="N598" s="484"/>
      <c r="O598" s="484"/>
      <c r="P598" s="484"/>
      <c r="Q598" s="484"/>
      <c r="R598" s="484"/>
      <c r="S598" s="484"/>
      <c r="T598" s="484"/>
      <c r="U598" s="484"/>
      <c r="V598" s="484"/>
      <c r="W598" s="484"/>
      <c r="X598" s="484"/>
      <c r="Y598" s="484"/>
      <c r="Z598" s="484"/>
      <c r="AA598" s="484"/>
      <c r="AB598" s="484"/>
      <c r="AC598" s="484"/>
      <c r="AD598" s="484"/>
      <c r="AE598" s="484"/>
      <c r="AF598" s="484"/>
      <c r="AG598" s="484"/>
      <c r="AH598" s="484"/>
      <c r="AI598" s="484"/>
      <c r="AJ598" s="485"/>
      <c r="AN598" s="487"/>
    </row>
    <row r="599" spans="1:40" ht="11.1" hidden="1" customHeight="1">
      <c r="B599" s="311" t="s">
        <v>379</v>
      </c>
      <c r="C599" s="311">
        <v>15</v>
      </c>
      <c r="D599" s="312" t="s">
        <v>70</v>
      </c>
      <c r="E599" s="311" t="s">
        <v>439</v>
      </c>
      <c r="F599" s="311" t="s">
        <v>440</v>
      </c>
      <c r="G599" s="311" t="s">
        <v>70</v>
      </c>
      <c r="H599" s="311" t="s">
        <v>70</v>
      </c>
      <c r="I599" s="311" t="s">
        <v>70</v>
      </c>
      <c r="J599" s="311" t="s">
        <v>70</v>
      </c>
      <c r="K599" s="311" t="s">
        <v>70</v>
      </c>
      <c r="L599" s="311" t="s">
        <v>70</v>
      </c>
      <c r="M599" s="311" t="s">
        <v>70</v>
      </c>
    </row>
    <row r="600" spans="1:40" ht="11.1" hidden="1" customHeight="1">
      <c r="B600" s="311" t="s">
        <v>639</v>
      </c>
      <c r="C600" s="311">
        <v>15</v>
      </c>
      <c r="D600" s="312" t="s">
        <v>70</v>
      </c>
      <c r="E600" s="311" t="s">
        <v>439</v>
      </c>
      <c r="F600" s="311" t="s">
        <v>440</v>
      </c>
      <c r="G600" s="311" t="s">
        <v>70</v>
      </c>
      <c r="H600" s="311" t="s">
        <v>70</v>
      </c>
      <c r="I600" s="311" t="s">
        <v>70</v>
      </c>
      <c r="J600" s="311" t="s">
        <v>70</v>
      </c>
      <c r="K600" s="311" t="s">
        <v>70</v>
      </c>
      <c r="L600" s="311" t="s">
        <v>70</v>
      </c>
      <c r="M600" s="311" t="s">
        <v>70</v>
      </c>
    </row>
    <row r="601" spans="1:40" ht="11.1" hidden="1" customHeight="1">
      <c r="B601" s="311" t="s">
        <v>380</v>
      </c>
      <c r="C601" s="311">
        <v>15</v>
      </c>
      <c r="D601" s="312" t="s">
        <v>70</v>
      </c>
      <c r="E601" s="311" t="s">
        <v>435</v>
      </c>
      <c r="F601" s="311" t="s">
        <v>430</v>
      </c>
      <c r="G601" s="311" t="s">
        <v>70</v>
      </c>
      <c r="H601" s="311" t="s">
        <v>396</v>
      </c>
      <c r="I601" s="311" t="s">
        <v>397</v>
      </c>
      <c r="J601" s="311" t="s">
        <v>70</v>
      </c>
      <c r="K601" s="311" t="s">
        <v>437</v>
      </c>
      <c r="L601" s="311" t="s">
        <v>70</v>
      </c>
      <c r="M601" s="311" t="s">
        <v>70</v>
      </c>
    </row>
    <row r="602" spans="1:40" ht="11.1" hidden="1" customHeight="1">
      <c r="B602" s="312" t="s">
        <v>452</v>
      </c>
      <c r="C602" s="311">
        <v>15</v>
      </c>
      <c r="D602" s="312" t="s">
        <v>70</v>
      </c>
      <c r="E602" s="311" t="s">
        <v>401</v>
      </c>
      <c r="F602" s="311" t="s">
        <v>402</v>
      </c>
      <c r="G602" s="311" t="s">
        <v>70</v>
      </c>
      <c r="H602" s="311" t="s">
        <v>396</v>
      </c>
      <c r="I602" s="311" t="s">
        <v>397</v>
      </c>
      <c r="J602" s="311" t="s">
        <v>70</v>
      </c>
      <c r="K602" s="311" t="s">
        <v>70</v>
      </c>
      <c r="L602" s="311" t="s">
        <v>70</v>
      </c>
      <c r="M602" s="311" t="s">
        <v>70</v>
      </c>
    </row>
    <row r="603" spans="1:40" ht="11.1" hidden="1" customHeight="1">
      <c r="B603" s="312" t="s">
        <v>381</v>
      </c>
      <c r="C603" s="311">
        <v>15</v>
      </c>
      <c r="D603" s="312" t="s">
        <v>70</v>
      </c>
      <c r="E603" s="311" t="s">
        <v>403</v>
      </c>
      <c r="F603" s="311" t="s">
        <v>404</v>
      </c>
      <c r="G603" s="311" t="s">
        <v>70</v>
      </c>
      <c r="H603" s="311" t="s">
        <v>396</v>
      </c>
      <c r="I603" s="311" t="s">
        <v>397</v>
      </c>
      <c r="J603" s="311" t="s">
        <v>70</v>
      </c>
      <c r="K603" s="311" t="s">
        <v>70</v>
      </c>
      <c r="L603" s="311" t="s">
        <v>70</v>
      </c>
      <c r="M603" s="311" t="s">
        <v>70</v>
      </c>
    </row>
    <row r="604" spans="1:40" ht="11.1" hidden="1" customHeight="1">
      <c r="B604" s="312" t="s">
        <v>382</v>
      </c>
      <c r="C604" s="311">
        <v>15</v>
      </c>
      <c r="D604" s="312" t="s">
        <v>70</v>
      </c>
      <c r="E604" s="311" t="s">
        <v>403</v>
      </c>
      <c r="F604" s="311" t="s">
        <v>404</v>
      </c>
      <c r="G604" s="311" t="s">
        <v>70</v>
      </c>
      <c r="H604" s="311" t="s">
        <v>396</v>
      </c>
      <c r="I604" s="311" t="s">
        <v>397</v>
      </c>
      <c r="J604" s="311" t="s">
        <v>70</v>
      </c>
      <c r="K604" s="311" t="s">
        <v>70</v>
      </c>
      <c r="L604" s="311" t="s">
        <v>70</v>
      </c>
      <c r="M604" s="311" t="s">
        <v>70</v>
      </c>
    </row>
    <row r="605" spans="1:40" ht="11.1" hidden="1" customHeight="1">
      <c r="B605" s="312" t="s">
        <v>383</v>
      </c>
      <c r="C605" s="311">
        <v>25</v>
      </c>
      <c r="D605" s="312" t="s">
        <v>70</v>
      </c>
      <c r="E605" s="311" t="s">
        <v>408</v>
      </c>
      <c r="F605" s="311" t="s">
        <v>405</v>
      </c>
      <c r="G605" s="311" t="s">
        <v>406</v>
      </c>
      <c r="H605" s="311" t="s">
        <v>396</v>
      </c>
      <c r="I605" s="311" t="s">
        <v>397</v>
      </c>
      <c r="J605" s="311" t="s">
        <v>407</v>
      </c>
      <c r="K605" s="311" t="s">
        <v>70</v>
      </c>
      <c r="L605" s="311" t="s">
        <v>70</v>
      </c>
      <c r="M605" s="311" t="s">
        <v>70</v>
      </c>
    </row>
    <row r="606" spans="1:40" ht="11.1" hidden="1" customHeight="1">
      <c r="B606" s="312" t="s">
        <v>384</v>
      </c>
      <c r="C606" s="311">
        <v>15</v>
      </c>
      <c r="D606" s="312" t="s">
        <v>70</v>
      </c>
      <c r="E606" s="311" t="s">
        <v>403</v>
      </c>
      <c r="F606" s="311" t="s">
        <v>404</v>
      </c>
      <c r="G606" s="311" t="s">
        <v>441</v>
      </c>
      <c r="H606" s="311" t="s">
        <v>396</v>
      </c>
      <c r="I606" s="311" t="s">
        <v>397</v>
      </c>
      <c r="J606" s="311" t="s">
        <v>407</v>
      </c>
      <c r="K606" s="311" t="s">
        <v>70</v>
      </c>
      <c r="L606" s="311" t="s">
        <v>70</v>
      </c>
      <c r="M606" s="311" t="s">
        <v>70</v>
      </c>
    </row>
    <row r="607" spans="1:40" ht="11.1" hidden="1" customHeight="1">
      <c r="B607" s="312" t="s">
        <v>647</v>
      </c>
      <c r="C607" s="311">
        <v>25</v>
      </c>
      <c r="D607" s="313" t="s">
        <v>70</v>
      </c>
      <c r="E607" s="311" t="s">
        <v>408</v>
      </c>
      <c r="F607" s="311" t="s">
        <v>405</v>
      </c>
      <c r="G607" s="311" t="s">
        <v>406</v>
      </c>
      <c r="H607" s="311" t="s">
        <v>396</v>
      </c>
      <c r="I607" s="311" t="s">
        <v>397</v>
      </c>
      <c r="J607" s="311" t="s">
        <v>407</v>
      </c>
      <c r="K607" s="311" t="s">
        <v>70</v>
      </c>
      <c r="L607" s="311" t="s">
        <v>70</v>
      </c>
      <c r="M607" s="311" t="s">
        <v>70</v>
      </c>
    </row>
    <row r="608" spans="1:40" ht="11.1" hidden="1" customHeight="1">
      <c r="B608" s="312" t="s">
        <v>654</v>
      </c>
      <c r="C608" s="311">
        <v>25</v>
      </c>
      <c r="D608" s="312" t="s">
        <v>70</v>
      </c>
      <c r="E608" s="311" t="s">
        <v>408</v>
      </c>
      <c r="F608" s="311" t="s">
        <v>405</v>
      </c>
      <c r="G608" s="311" t="s">
        <v>406</v>
      </c>
      <c r="H608" s="311" t="s">
        <v>396</v>
      </c>
      <c r="I608" s="311" t="s">
        <v>397</v>
      </c>
      <c r="J608" s="311" t="s">
        <v>407</v>
      </c>
      <c r="K608" s="311" t="s">
        <v>70</v>
      </c>
      <c r="L608" s="311" t="s">
        <v>70</v>
      </c>
      <c r="M608" s="311" t="s">
        <v>70</v>
      </c>
    </row>
    <row r="609" spans="2:13" ht="11.1" hidden="1" customHeight="1">
      <c r="B609" s="312" t="s">
        <v>655</v>
      </c>
      <c r="C609" s="311">
        <v>15</v>
      </c>
      <c r="D609" s="312" t="s">
        <v>70</v>
      </c>
      <c r="E609" s="311" t="s">
        <v>403</v>
      </c>
      <c r="F609" s="311" t="s">
        <v>404</v>
      </c>
      <c r="G609" s="311" t="s">
        <v>70</v>
      </c>
      <c r="H609" s="311" t="s">
        <v>396</v>
      </c>
      <c r="I609" s="311" t="s">
        <v>397</v>
      </c>
      <c r="J609" s="311" t="s">
        <v>70</v>
      </c>
      <c r="K609" s="311" t="s">
        <v>70</v>
      </c>
      <c r="L609" s="311" t="s">
        <v>70</v>
      </c>
      <c r="M609" s="311" t="s">
        <v>70</v>
      </c>
    </row>
    <row r="610" spans="2:13" ht="11.1" hidden="1" customHeight="1">
      <c r="B610" s="312" t="s">
        <v>656</v>
      </c>
      <c r="C610" s="311">
        <v>15</v>
      </c>
      <c r="D610" s="312" t="s">
        <v>70</v>
      </c>
      <c r="E610" s="311" t="s">
        <v>403</v>
      </c>
      <c r="F610" s="311" t="s">
        <v>404</v>
      </c>
      <c r="G610" s="311" t="s">
        <v>441</v>
      </c>
      <c r="H610" s="311" t="s">
        <v>396</v>
      </c>
      <c r="I610" s="311" t="s">
        <v>397</v>
      </c>
      <c r="J610" s="311" t="s">
        <v>407</v>
      </c>
      <c r="K610" s="311" t="s">
        <v>70</v>
      </c>
      <c r="L610" s="311" t="s">
        <v>70</v>
      </c>
      <c r="M610" s="311" t="s">
        <v>70</v>
      </c>
    </row>
    <row r="611" spans="2:13" ht="11.1" hidden="1" customHeight="1">
      <c r="B611" s="312" t="s">
        <v>385</v>
      </c>
      <c r="C611" s="311">
        <v>15</v>
      </c>
      <c r="D611" s="312" t="s">
        <v>70</v>
      </c>
      <c r="E611" s="311" t="s">
        <v>409</v>
      </c>
      <c r="F611" s="311" t="s">
        <v>70</v>
      </c>
      <c r="G611" s="311" t="s">
        <v>70</v>
      </c>
      <c r="H611" s="311" t="s">
        <v>396</v>
      </c>
      <c r="I611" s="311" t="s">
        <v>397</v>
      </c>
      <c r="J611" s="311" t="s">
        <v>418</v>
      </c>
      <c r="K611" s="311" t="s">
        <v>70</v>
      </c>
      <c r="L611" s="311" t="s">
        <v>70</v>
      </c>
      <c r="M611" s="311" t="s">
        <v>70</v>
      </c>
    </row>
    <row r="612" spans="2:13" ht="11.1" hidden="1" customHeight="1">
      <c r="B612" s="312" t="s">
        <v>386</v>
      </c>
      <c r="C612" s="311">
        <v>25</v>
      </c>
      <c r="D612" s="313">
        <v>0.2</v>
      </c>
      <c r="E612" s="311" t="s">
        <v>420</v>
      </c>
      <c r="F612" s="311" t="s">
        <v>421</v>
      </c>
      <c r="G612" s="311" t="s">
        <v>422</v>
      </c>
      <c r="H612" s="311" t="s">
        <v>396</v>
      </c>
      <c r="I612" s="311" t="s">
        <v>397</v>
      </c>
      <c r="J612" s="311" t="s">
        <v>398</v>
      </c>
      <c r="K612" s="311" t="s">
        <v>70</v>
      </c>
      <c r="L612" s="312" t="s">
        <v>442</v>
      </c>
      <c r="M612" s="311" t="s">
        <v>70</v>
      </c>
    </row>
    <row r="613" spans="2:13" ht="11.1" hidden="1" customHeight="1">
      <c r="B613" s="312" t="s">
        <v>387</v>
      </c>
      <c r="C613" s="311">
        <v>30</v>
      </c>
      <c r="D613" s="313">
        <v>0.25</v>
      </c>
      <c r="E613" s="311" t="s">
        <v>419</v>
      </c>
      <c r="F613" s="311" t="s">
        <v>416</v>
      </c>
      <c r="G613" s="311" t="s">
        <v>417</v>
      </c>
      <c r="H613" s="311" t="s">
        <v>396</v>
      </c>
      <c r="I613" s="311" t="s">
        <v>397</v>
      </c>
      <c r="J613" s="311" t="s">
        <v>418</v>
      </c>
      <c r="K613" s="311" t="s">
        <v>70</v>
      </c>
      <c r="L613" s="312" t="s">
        <v>443</v>
      </c>
      <c r="M613" s="312" t="s">
        <v>444</v>
      </c>
    </row>
    <row r="614" spans="2:13" ht="11.1" hidden="1" customHeight="1">
      <c r="B614" s="312" t="s">
        <v>589</v>
      </c>
      <c r="C614" s="311">
        <v>15</v>
      </c>
      <c r="D614" s="312" t="s">
        <v>70</v>
      </c>
      <c r="E614" s="311" t="s">
        <v>431</v>
      </c>
      <c r="F614" s="311" t="s">
        <v>70</v>
      </c>
      <c r="G614" s="311" t="s">
        <v>70</v>
      </c>
      <c r="H614" s="311" t="s">
        <v>396</v>
      </c>
      <c r="I614" s="311" t="s">
        <v>397</v>
      </c>
      <c r="J614" s="311" t="s">
        <v>398</v>
      </c>
      <c r="K614" s="311" t="s">
        <v>665</v>
      </c>
      <c r="L614" s="311" t="s">
        <v>445</v>
      </c>
      <c r="M614" s="311" t="s">
        <v>446</v>
      </c>
    </row>
    <row r="615" spans="2:13" ht="11.1" hidden="1" customHeight="1">
      <c r="B615" s="312" t="s">
        <v>590</v>
      </c>
      <c r="C615" s="311">
        <v>15</v>
      </c>
      <c r="D615" s="312" t="s">
        <v>70</v>
      </c>
      <c r="E615" s="311" t="s">
        <v>431</v>
      </c>
      <c r="F615" s="311" t="s">
        <v>410</v>
      </c>
      <c r="G615" s="311" t="s">
        <v>70</v>
      </c>
      <c r="H615" s="311" t="s">
        <v>70</v>
      </c>
      <c r="I615" s="311" t="s">
        <v>70</v>
      </c>
      <c r="J615" s="311" t="s">
        <v>70</v>
      </c>
      <c r="K615" s="311" t="s">
        <v>70</v>
      </c>
      <c r="L615" s="311" t="s">
        <v>445</v>
      </c>
      <c r="M615" s="311" t="s">
        <v>446</v>
      </c>
    </row>
    <row r="616" spans="2:13" ht="11.1" hidden="1" customHeight="1">
      <c r="B616" s="311" t="s">
        <v>591</v>
      </c>
      <c r="C616" s="311">
        <v>15</v>
      </c>
      <c r="D616" s="312" t="s">
        <v>70</v>
      </c>
      <c r="E616" s="311" t="s">
        <v>431</v>
      </c>
      <c r="F616" s="311" t="s">
        <v>70</v>
      </c>
      <c r="G616" s="311" t="s">
        <v>70</v>
      </c>
      <c r="H616" s="311" t="s">
        <v>396</v>
      </c>
      <c r="I616" s="311" t="s">
        <v>397</v>
      </c>
      <c r="J616" s="311" t="s">
        <v>398</v>
      </c>
      <c r="K616" s="311" t="s">
        <v>665</v>
      </c>
      <c r="L616" s="311" t="s">
        <v>445</v>
      </c>
      <c r="M616" s="311" t="s">
        <v>446</v>
      </c>
    </row>
    <row r="617" spans="2:13" ht="11.1" hidden="1" customHeight="1">
      <c r="B617" s="311" t="s">
        <v>638</v>
      </c>
      <c r="C617" s="311">
        <v>15</v>
      </c>
      <c r="D617" s="312" t="s">
        <v>70</v>
      </c>
      <c r="E617" s="311" t="s">
        <v>431</v>
      </c>
      <c r="F617" s="311" t="s">
        <v>410</v>
      </c>
      <c r="G617" s="311" t="s">
        <v>70</v>
      </c>
      <c r="H617" s="311" t="s">
        <v>396</v>
      </c>
      <c r="I617" s="311" t="s">
        <v>397</v>
      </c>
      <c r="J617" s="311" t="s">
        <v>398</v>
      </c>
      <c r="K617" s="311" t="s">
        <v>70</v>
      </c>
      <c r="L617" s="311" t="s">
        <v>445</v>
      </c>
      <c r="M617" s="311" t="s">
        <v>446</v>
      </c>
    </row>
    <row r="618" spans="2:13" ht="11.1" hidden="1" customHeight="1">
      <c r="B618" s="311" t="s">
        <v>627</v>
      </c>
      <c r="C618" s="311">
        <v>25</v>
      </c>
      <c r="D618" s="312" t="s">
        <v>70</v>
      </c>
      <c r="E618" s="311" t="s">
        <v>628</v>
      </c>
      <c r="F618" s="311" t="s">
        <v>629</v>
      </c>
      <c r="G618" s="311" t="s">
        <v>630</v>
      </c>
      <c r="H618" s="311" t="s">
        <v>633</v>
      </c>
      <c r="I618" s="311" t="s">
        <v>398</v>
      </c>
      <c r="J618" s="311" t="s">
        <v>631</v>
      </c>
      <c r="K618" s="311" t="s">
        <v>632</v>
      </c>
      <c r="L618" s="311" t="s">
        <v>70</v>
      </c>
      <c r="M618" s="311" t="s">
        <v>70</v>
      </c>
    </row>
    <row r="619" spans="2:13" ht="11.1" hidden="1" customHeight="1">
      <c r="B619" s="311" t="s">
        <v>626</v>
      </c>
      <c r="C619" s="311">
        <v>25</v>
      </c>
      <c r="D619" s="312" t="s">
        <v>70</v>
      </c>
      <c r="E619" s="311" t="s">
        <v>628</v>
      </c>
      <c r="F619" s="311" t="s">
        <v>629</v>
      </c>
      <c r="G619" s="311" t="s">
        <v>630</v>
      </c>
      <c r="H619" s="311" t="s">
        <v>633</v>
      </c>
      <c r="I619" s="311" t="s">
        <v>398</v>
      </c>
      <c r="J619" s="311" t="s">
        <v>631</v>
      </c>
      <c r="K619" s="311" t="s">
        <v>632</v>
      </c>
      <c r="L619" s="311" t="s">
        <v>70</v>
      </c>
      <c r="M619" s="311" t="s">
        <v>70</v>
      </c>
    </row>
    <row r="620" spans="2:13" ht="11.1" hidden="1" customHeight="1">
      <c r="B620" s="311" t="s">
        <v>388</v>
      </c>
      <c r="C620" s="311">
        <v>30</v>
      </c>
      <c r="D620" s="313" t="s">
        <v>70</v>
      </c>
      <c r="E620" s="311" t="s">
        <v>411</v>
      </c>
      <c r="F620" s="311" t="s">
        <v>424</v>
      </c>
      <c r="G620" s="311" t="s">
        <v>423</v>
      </c>
      <c r="H620" s="311" t="s">
        <v>396</v>
      </c>
      <c r="I620" s="311" t="s">
        <v>397</v>
      </c>
      <c r="J620" s="311" t="s">
        <v>398</v>
      </c>
      <c r="K620" s="311" t="s">
        <v>70</v>
      </c>
      <c r="L620" s="312" t="s">
        <v>447</v>
      </c>
      <c r="M620" s="311" t="s">
        <v>70</v>
      </c>
    </row>
    <row r="621" spans="2:13" ht="11.1" hidden="1" customHeight="1">
      <c r="B621" s="311" t="s">
        <v>642</v>
      </c>
      <c r="C621" s="311">
        <v>25</v>
      </c>
      <c r="D621" s="312" t="s">
        <v>70</v>
      </c>
      <c r="E621" s="311" t="s">
        <v>628</v>
      </c>
      <c r="F621" s="311" t="s">
        <v>629</v>
      </c>
      <c r="G621" s="311" t="s">
        <v>630</v>
      </c>
      <c r="H621" s="311" t="s">
        <v>633</v>
      </c>
      <c r="I621" s="311" t="s">
        <v>398</v>
      </c>
      <c r="J621" s="311" t="s">
        <v>631</v>
      </c>
      <c r="K621" s="311" t="s">
        <v>632</v>
      </c>
      <c r="L621" s="311" t="s">
        <v>70</v>
      </c>
      <c r="M621" s="311" t="s">
        <v>70</v>
      </c>
    </row>
    <row r="622" spans="2:13" ht="11.1" hidden="1" customHeight="1">
      <c r="B622" s="312" t="s">
        <v>389</v>
      </c>
      <c r="C622" s="311">
        <v>15</v>
      </c>
      <c r="D622" s="312" t="s">
        <v>70</v>
      </c>
      <c r="E622" s="311" t="s">
        <v>412</v>
      </c>
      <c r="F622" s="311" t="s">
        <v>413</v>
      </c>
      <c r="G622" s="311" t="s">
        <v>70</v>
      </c>
      <c r="H622" s="311" t="s">
        <v>414</v>
      </c>
      <c r="I622" s="311" t="s">
        <v>415</v>
      </c>
      <c r="J622" s="311" t="s">
        <v>70</v>
      </c>
      <c r="K622" s="311" t="s">
        <v>70</v>
      </c>
      <c r="L622" s="311" t="s">
        <v>70</v>
      </c>
      <c r="M622" s="311" t="s">
        <v>70</v>
      </c>
    </row>
    <row r="623" spans="2:13" ht="11.1" hidden="1" customHeight="1">
      <c r="B623" s="312" t="s">
        <v>390</v>
      </c>
      <c r="C623" s="311">
        <v>15</v>
      </c>
      <c r="D623" s="312" t="s">
        <v>70</v>
      </c>
      <c r="E623" s="311" t="s">
        <v>70</v>
      </c>
      <c r="F623" s="311" t="s">
        <v>433</v>
      </c>
      <c r="G623" s="311" t="s">
        <v>449</v>
      </c>
      <c r="H623" s="311" t="s">
        <v>70</v>
      </c>
      <c r="I623" s="311" t="s">
        <v>70</v>
      </c>
      <c r="J623" s="311" t="s">
        <v>70</v>
      </c>
      <c r="K623" s="311" t="s">
        <v>70</v>
      </c>
      <c r="L623" s="311" t="s">
        <v>70</v>
      </c>
      <c r="M623" s="311" t="s">
        <v>70</v>
      </c>
    </row>
    <row r="624" spans="2:13" ht="11.1" hidden="1" customHeight="1">
      <c r="B624" s="312" t="s">
        <v>391</v>
      </c>
      <c r="C624" s="311">
        <v>15</v>
      </c>
      <c r="D624" s="312" t="s">
        <v>70</v>
      </c>
      <c r="E624" s="311" t="s">
        <v>377</v>
      </c>
      <c r="F624" s="311" t="s">
        <v>434</v>
      </c>
      <c r="G624" s="311" t="s">
        <v>448</v>
      </c>
      <c r="H624" s="311" t="s">
        <v>396</v>
      </c>
      <c r="I624" s="311" t="s">
        <v>397</v>
      </c>
      <c r="J624" s="311" t="s">
        <v>398</v>
      </c>
      <c r="K624" s="311" t="s">
        <v>436</v>
      </c>
      <c r="L624" s="311" t="s">
        <v>70</v>
      </c>
      <c r="M624" s="311" t="s">
        <v>70</v>
      </c>
    </row>
    <row r="625" spans="2:13" ht="11.1" hidden="1" customHeight="1">
      <c r="B625" s="312" t="s">
        <v>392</v>
      </c>
      <c r="C625" s="311">
        <v>15</v>
      </c>
      <c r="D625" s="312" t="s">
        <v>70</v>
      </c>
      <c r="E625" s="311" t="s">
        <v>377</v>
      </c>
      <c r="F625" s="311" t="s">
        <v>434</v>
      </c>
      <c r="G625" s="311" t="s">
        <v>448</v>
      </c>
      <c r="H625" s="311" t="s">
        <v>396</v>
      </c>
      <c r="I625" s="311" t="s">
        <v>397</v>
      </c>
      <c r="J625" s="311" t="s">
        <v>398</v>
      </c>
      <c r="K625" s="311" t="s">
        <v>436</v>
      </c>
      <c r="L625" s="311" t="s">
        <v>70</v>
      </c>
      <c r="M625" s="311" t="s">
        <v>70</v>
      </c>
    </row>
    <row r="626" spans="2:13" ht="11.1" hidden="1" customHeight="1">
      <c r="B626" s="312" t="s">
        <v>393</v>
      </c>
      <c r="C626" s="311">
        <v>15</v>
      </c>
      <c r="D626" s="312" t="s">
        <v>70</v>
      </c>
      <c r="E626" s="311" t="s">
        <v>70</v>
      </c>
      <c r="F626" s="311" t="s">
        <v>432</v>
      </c>
      <c r="G626" s="311" t="s">
        <v>70</v>
      </c>
      <c r="H626" s="311" t="s">
        <v>70</v>
      </c>
      <c r="I626" s="311" t="s">
        <v>70</v>
      </c>
      <c r="J626" s="311" t="s">
        <v>70</v>
      </c>
      <c r="K626" s="311" t="s">
        <v>70</v>
      </c>
      <c r="L626" s="311" t="s">
        <v>70</v>
      </c>
      <c r="M626" s="311" t="s">
        <v>70</v>
      </c>
    </row>
    <row r="627" spans="2:13" ht="11.1" hidden="1" customHeight="1">
      <c r="B627" s="312" t="s">
        <v>394</v>
      </c>
      <c r="C627" s="311">
        <v>15</v>
      </c>
      <c r="D627" s="312" t="s">
        <v>70</v>
      </c>
      <c r="E627" s="311" t="s">
        <v>451</v>
      </c>
      <c r="F627" s="311" t="s">
        <v>450</v>
      </c>
      <c r="G627" s="311" t="s">
        <v>70</v>
      </c>
      <c r="H627" s="311" t="s">
        <v>70</v>
      </c>
      <c r="I627" s="311" t="s">
        <v>70</v>
      </c>
      <c r="J627" s="311" t="s">
        <v>70</v>
      </c>
      <c r="K627" s="311" t="s">
        <v>70</v>
      </c>
      <c r="L627" s="311" t="s">
        <v>70</v>
      </c>
      <c r="M627" s="311" t="s">
        <v>70</v>
      </c>
    </row>
    <row r="628" spans="2:13" ht="11.1" hidden="1" customHeight="1">
      <c r="B628" s="312" t="s">
        <v>395</v>
      </c>
      <c r="C628" s="311">
        <v>15</v>
      </c>
      <c r="D628" s="312" t="s">
        <v>70</v>
      </c>
      <c r="E628" s="311" t="s">
        <v>70</v>
      </c>
      <c r="F628" s="311" t="s">
        <v>450</v>
      </c>
      <c r="G628" s="311" t="s">
        <v>70</v>
      </c>
      <c r="H628" s="311" t="s">
        <v>70</v>
      </c>
      <c r="I628" s="311" t="s">
        <v>70</v>
      </c>
      <c r="J628" s="311" t="s">
        <v>70</v>
      </c>
      <c r="K628" s="311" t="s">
        <v>70</v>
      </c>
      <c r="L628" s="311" t="s">
        <v>70</v>
      </c>
      <c r="M628" s="311" t="s">
        <v>70</v>
      </c>
    </row>
    <row r="629" spans="2:13" ht="11.1" hidden="1" customHeight="1">
      <c r="B629" s="312" t="s">
        <v>644</v>
      </c>
      <c r="C629" s="311">
        <v>15</v>
      </c>
      <c r="D629" s="312" t="s">
        <v>70</v>
      </c>
      <c r="E629" s="311" t="s">
        <v>377</v>
      </c>
      <c r="F629" s="311" t="s">
        <v>434</v>
      </c>
      <c r="G629" s="311" t="s">
        <v>448</v>
      </c>
      <c r="H629" s="311" t="s">
        <v>396</v>
      </c>
      <c r="I629" s="311" t="s">
        <v>397</v>
      </c>
      <c r="J629" s="311" t="s">
        <v>398</v>
      </c>
      <c r="K629" s="311" t="s">
        <v>436</v>
      </c>
      <c r="L629" s="311" t="s">
        <v>70</v>
      </c>
      <c r="M629" s="311" t="s">
        <v>70</v>
      </c>
    </row>
    <row r="630" spans="2:13" ht="11.1" hidden="1" customHeight="1"/>
    <row r="631" spans="2:13" ht="33" hidden="1" customHeight="1">
      <c r="B631" s="465" t="s">
        <v>741</v>
      </c>
      <c r="C631" s="466" t="s">
        <v>191</v>
      </c>
      <c r="D631" s="466" t="s">
        <v>192</v>
      </c>
      <c r="E631" s="466" t="s">
        <v>193</v>
      </c>
    </row>
    <row r="632" spans="2:13" ht="11.1" hidden="1" customHeight="1">
      <c r="B632" s="467" t="s">
        <v>183</v>
      </c>
      <c r="C632" s="467">
        <v>31</v>
      </c>
      <c r="D632" s="467">
        <v>1530.8</v>
      </c>
      <c r="E632" s="467">
        <v>2.74</v>
      </c>
    </row>
    <row r="633" spans="2:13" ht="11.1" hidden="1" customHeight="1">
      <c r="B633" s="467" t="s">
        <v>189</v>
      </c>
      <c r="C633" s="467">
        <v>26.7</v>
      </c>
      <c r="D633" s="467">
        <v>1731.1</v>
      </c>
      <c r="E633" s="467">
        <v>2.74</v>
      </c>
    </row>
    <row r="634" spans="2:13" ht="11.1" hidden="1" customHeight="1">
      <c r="B634" s="467" t="s">
        <v>190</v>
      </c>
      <c r="C634" s="467">
        <v>29.1</v>
      </c>
      <c r="D634" s="467">
        <v>1731.1</v>
      </c>
      <c r="E634" s="467">
        <v>2.74</v>
      </c>
    </row>
    <row r="635" spans="2:13" ht="11.1" hidden="1" customHeight="1"/>
    <row r="636" spans="2:13" ht="11.1" hidden="1" customHeight="1">
      <c r="B636" s="330" t="s">
        <v>482</v>
      </c>
      <c r="C636" s="331" t="s">
        <v>513</v>
      </c>
    </row>
    <row r="637" spans="2:13" ht="11.1" hidden="1" customHeight="1">
      <c r="B637" s="330" t="s">
        <v>483</v>
      </c>
      <c r="C637" s="331" t="s">
        <v>514</v>
      </c>
    </row>
    <row r="638" spans="2:13" ht="11.1" hidden="1" customHeight="1">
      <c r="B638" s="464" t="s">
        <v>847</v>
      </c>
      <c r="C638" s="459" t="s">
        <v>3</v>
      </c>
    </row>
    <row r="639" spans="2:13" ht="11.1" hidden="1" customHeight="1">
      <c r="B639" s="458" t="s">
        <v>734</v>
      </c>
      <c r="C639" s="459" t="s">
        <v>722</v>
      </c>
    </row>
    <row r="640" spans="2:13" ht="11.1" hidden="1" customHeight="1">
      <c r="B640" s="464" t="s">
        <v>735</v>
      </c>
      <c r="C640" s="459" t="s">
        <v>4</v>
      </c>
    </row>
    <row r="641" spans="2:3" ht="11.1" hidden="1" customHeight="1">
      <c r="B641" s="458" t="s">
        <v>848</v>
      </c>
      <c r="C641" s="459" t="s">
        <v>722</v>
      </c>
    </row>
    <row r="642" spans="2:3" ht="11.1" hidden="1" customHeight="1">
      <c r="B642" s="458" t="s">
        <v>849</v>
      </c>
      <c r="C642" s="459" t="s">
        <v>722</v>
      </c>
    </row>
    <row r="643" spans="2:3" ht="11.1" hidden="1" customHeight="1">
      <c r="B643" s="464" t="s">
        <v>850</v>
      </c>
      <c r="C643" s="459" t="s">
        <v>522</v>
      </c>
    </row>
    <row r="644" spans="2:3" ht="11.1" hidden="1" customHeight="1">
      <c r="B644" s="464" t="s">
        <v>851</v>
      </c>
      <c r="C644" s="459" t="s">
        <v>522</v>
      </c>
    </row>
    <row r="645" spans="2:3" ht="11.1" hidden="1" customHeight="1">
      <c r="B645" s="458" t="s">
        <v>852</v>
      </c>
      <c r="C645" s="459" t="s">
        <v>522</v>
      </c>
    </row>
    <row r="646" spans="2:3" ht="11.1" hidden="1" customHeight="1">
      <c r="B646" s="458" t="s">
        <v>853</v>
      </c>
      <c r="C646" s="459" t="s">
        <v>515</v>
      </c>
    </row>
    <row r="647" spans="2:3" ht="11.1" hidden="1" customHeight="1">
      <c r="B647" s="458" t="s">
        <v>855</v>
      </c>
      <c r="C647" s="459" t="s">
        <v>522</v>
      </c>
    </row>
    <row r="648" spans="2:3" ht="11.1" hidden="1" customHeight="1">
      <c r="B648" s="458" t="s">
        <v>854</v>
      </c>
      <c r="C648" s="459" t="s">
        <v>522</v>
      </c>
    </row>
    <row r="649" spans="2:3" ht="11.1" hidden="1" customHeight="1">
      <c r="B649" s="458" t="s">
        <v>856</v>
      </c>
      <c r="C649" s="459" t="s">
        <v>522</v>
      </c>
    </row>
    <row r="650" spans="2:3" ht="11.1" hidden="1" customHeight="1">
      <c r="B650" s="458" t="s">
        <v>857</v>
      </c>
      <c r="C650" s="459" t="s">
        <v>522</v>
      </c>
    </row>
    <row r="651" spans="2:3" ht="11.1" hidden="1" customHeight="1">
      <c r="B651" s="458" t="s">
        <v>858</v>
      </c>
      <c r="C651" s="459" t="s">
        <v>522</v>
      </c>
    </row>
    <row r="652" spans="2:3" ht="11.1" hidden="1" customHeight="1">
      <c r="B652" s="464" t="s">
        <v>859</v>
      </c>
      <c r="C652" s="459" t="s">
        <v>522</v>
      </c>
    </row>
    <row r="653" spans="2:3" ht="11.1" hidden="1" customHeight="1">
      <c r="B653" s="464" t="s">
        <v>725</v>
      </c>
      <c r="C653" s="459" t="s">
        <v>522</v>
      </c>
    </row>
    <row r="654" spans="2:3" ht="11.1" hidden="1" customHeight="1">
      <c r="B654" s="464" t="s">
        <v>726</v>
      </c>
      <c r="C654" s="459" t="s">
        <v>522</v>
      </c>
    </row>
    <row r="655" spans="2:3" ht="11.1" hidden="1" customHeight="1">
      <c r="B655" s="464" t="s">
        <v>1049</v>
      </c>
      <c r="C655" s="459" t="s">
        <v>723</v>
      </c>
    </row>
    <row r="656" spans="2:3" ht="11.1" hidden="1" customHeight="1">
      <c r="B656" s="464" t="s">
        <v>727</v>
      </c>
      <c r="C656" s="459" t="s">
        <v>724</v>
      </c>
    </row>
    <row r="657" spans="2:3" ht="11.1" hidden="1" customHeight="1">
      <c r="B657" s="464" t="s">
        <v>728</v>
      </c>
      <c r="C657" s="459" t="s">
        <v>522</v>
      </c>
    </row>
    <row r="658" spans="2:3" ht="11.1" hidden="1" customHeight="1">
      <c r="B658" s="464" t="s">
        <v>860</v>
      </c>
      <c r="C658" s="459" t="s">
        <v>522</v>
      </c>
    </row>
    <row r="659" spans="2:3" ht="11.1" hidden="1" customHeight="1">
      <c r="B659" s="464" t="s">
        <v>861</v>
      </c>
      <c r="C659" s="459" t="s">
        <v>522</v>
      </c>
    </row>
    <row r="660" spans="2:3" ht="11.1" hidden="1" customHeight="1">
      <c r="B660" s="464" t="s">
        <v>862</v>
      </c>
      <c r="C660" s="459" t="s">
        <v>522</v>
      </c>
    </row>
    <row r="661" spans="2:3" ht="11.1" hidden="1" customHeight="1">
      <c r="B661" s="464" t="s">
        <v>1050</v>
      </c>
      <c r="C661" s="459" t="s">
        <v>723</v>
      </c>
    </row>
    <row r="662" spans="2:3" ht="11.1" hidden="1" customHeight="1">
      <c r="B662" s="464" t="s">
        <v>863</v>
      </c>
      <c r="C662" s="459" t="s">
        <v>724</v>
      </c>
    </row>
    <row r="663" spans="2:3" ht="11.1" hidden="1" customHeight="1">
      <c r="B663" s="464" t="s">
        <v>864</v>
      </c>
      <c r="C663" s="459" t="s">
        <v>522</v>
      </c>
    </row>
    <row r="664" spans="2:3" ht="11.1" hidden="1" customHeight="1">
      <c r="B664" s="480" t="s">
        <v>865</v>
      </c>
      <c r="C664" s="459" t="s">
        <v>522</v>
      </c>
    </row>
    <row r="665" spans="2:3" ht="11.1" hidden="1" customHeight="1">
      <c r="B665" s="464" t="s">
        <v>874</v>
      </c>
      <c r="C665" s="459" t="s">
        <v>522</v>
      </c>
    </row>
    <row r="666" spans="2:3" ht="11.1" hidden="1" customHeight="1">
      <c r="B666" s="464" t="s">
        <v>866</v>
      </c>
      <c r="C666" s="459" t="s">
        <v>868</v>
      </c>
    </row>
    <row r="667" spans="2:3" ht="11.1" hidden="1" customHeight="1">
      <c r="B667" s="464" t="s">
        <v>869</v>
      </c>
      <c r="C667" s="459" t="s">
        <v>867</v>
      </c>
    </row>
    <row r="668" spans="2:3" ht="11.1" hidden="1" customHeight="1">
      <c r="B668" s="464" t="s">
        <v>870</v>
      </c>
      <c r="C668" s="459" t="s">
        <v>868</v>
      </c>
    </row>
    <row r="669" spans="2:3" ht="11.1" hidden="1" customHeight="1">
      <c r="B669" s="464" t="s">
        <v>871</v>
      </c>
      <c r="C669" s="459" t="s">
        <v>868</v>
      </c>
    </row>
    <row r="670" spans="2:3" ht="11.1" hidden="1" customHeight="1">
      <c r="B670" s="464" t="s">
        <v>872</v>
      </c>
      <c r="C670" s="459" t="s">
        <v>868</v>
      </c>
    </row>
    <row r="671" spans="2:3" ht="11.1" hidden="1" customHeight="1">
      <c r="B671" s="464" t="s">
        <v>873</v>
      </c>
      <c r="C671" s="459" t="s">
        <v>664</v>
      </c>
    </row>
    <row r="672" spans="2:3" ht="11.1" hidden="1" customHeight="1">
      <c r="B672" s="464" t="s">
        <v>875</v>
      </c>
      <c r="C672" s="459" t="s">
        <v>522</v>
      </c>
    </row>
    <row r="673" spans="2:3" ht="11.1" hidden="1" customHeight="1">
      <c r="B673" s="464" t="s">
        <v>876</v>
      </c>
      <c r="C673" s="459" t="s">
        <v>522</v>
      </c>
    </row>
    <row r="674" spans="2:3" ht="11.1" hidden="1" customHeight="1">
      <c r="B674" s="464" t="s">
        <v>877</v>
      </c>
      <c r="C674" s="459" t="s">
        <v>868</v>
      </c>
    </row>
    <row r="675" spans="2:3" ht="11.1" hidden="1" customHeight="1">
      <c r="B675" s="464" t="s">
        <v>878</v>
      </c>
      <c r="C675" s="459" t="s">
        <v>867</v>
      </c>
    </row>
    <row r="676" spans="2:3" ht="11.1" hidden="1" customHeight="1">
      <c r="B676" s="464" t="s">
        <v>879</v>
      </c>
      <c r="C676" s="459" t="s">
        <v>868</v>
      </c>
    </row>
    <row r="677" spans="2:3" ht="11.1" hidden="1" customHeight="1">
      <c r="B677" s="464" t="s">
        <v>880</v>
      </c>
      <c r="C677" s="459" t="s">
        <v>868</v>
      </c>
    </row>
    <row r="678" spans="2:3" ht="11.1" hidden="1" customHeight="1">
      <c r="B678" s="464" t="s">
        <v>881</v>
      </c>
      <c r="C678" s="459" t="s">
        <v>868</v>
      </c>
    </row>
    <row r="679" spans="2:3" ht="11.1" hidden="1" customHeight="1">
      <c r="B679" s="464" t="s">
        <v>882</v>
      </c>
      <c r="C679" s="459" t="s">
        <v>664</v>
      </c>
    </row>
    <row r="680" spans="2:3" ht="11.1" hidden="1" customHeight="1">
      <c r="B680" s="464" t="s">
        <v>883</v>
      </c>
      <c r="C680" s="459" t="s">
        <v>523</v>
      </c>
    </row>
    <row r="681" spans="2:3" ht="11.1" hidden="1" customHeight="1">
      <c r="B681" s="464" t="s">
        <v>884</v>
      </c>
      <c r="C681" s="459" t="s">
        <v>515</v>
      </c>
    </row>
    <row r="682" spans="2:3" ht="11.1" hidden="1" customHeight="1">
      <c r="B682" s="464" t="s">
        <v>885</v>
      </c>
      <c r="C682" s="459" t="s">
        <v>515</v>
      </c>
    </row>
    <row r="683" spans="2:3" ht="11.1" hidden="1" customHeight="1">
      <c r="B683" s="464" t="s">
        <v>886</v>
      </c>
      <c r="C683" s="459" t="s">
        <v>515</v>
      </c>
    </row>
    <row r="684" spans="2:3" ht="11.1" hidden="1" customHeight="1">
      <c r="B684" s="464" t="s">
        <v>888</v>
      </c>
      <c r="C684" s="459" t="s">
        <v>522</v>
      </c>
    </row>
    <row r="685" spans="2:3" ht="11.1" hidden="1" customHeight="1">
      <c r="B685" s="464" t="s">
        <v>889</v>
      </c>
      <c r="C685" s="459" t="s">
        <v>522</v>
      </c>
    </row>
    <row r="686" spans="2:3" ht="11.1" hidden="1" customHeight="1">
      <c r="B686" s="464" t="s">
        <v>887</v>
      </c>
      <c r="C686" s="459" t="s">
        <v>523</v>
      </c>
    </row>
    <row r="687" spans="2:3" ht="11.1" hidden="1" customHeight="1">
      <c r="B687" s="464" t="s">
        <v>890</v>
      </c>
      <c r="C687" s="459" t="s">
        <v>523</v>
      </c>
    </row>
    <row r="688" spans="2:3" ht="11.1" hidden="1" customHeight="1">
      <c r="B688" s="464" t="s">
        <v>891</v>
      </c>
      <c r="C688" s="459" t="s">
        <v>515</v>
      </c>
    </row>
    <row r="689" spans="2:3" ht="11.1" hidden="1" customHeight="1">
      <c r="B689" s="464" t="s">
        <v>892</v>
      </c>
      <c r="C689" s="459" t="s">
        <v>515</v>
      </c>
    </row>
    <row r="690" spans="2:3" ht="11.1" hidden="1" customHeight="1">
      <c r="B690" s="464" t="s">
        <v>893</v>
      </c>
      <c r="C690" s="459" t="s">
        <v>515</v>
      </c>
    </row>
    <row r="691" spans="2:3" ht="11.1" hidden="1" customHeight="1">
      <c r="B691" s="464" t="s">
        <v>894</v>
      </c>
      <c r="C691" s="459" t="s">
        <v>522</v>
      </c>
    </row>
    <row r="692" spans="2:3" ht="11.1" hidden="1" customHeight="1">
      <c r="B692" s="464" t="s">
        <v>895</v>
      </c>
      <c r="C692" s="459" t="s">
        <v>522</v>
      </c>
    </row>
    <row r="693" spans="2:3" ht="11.1" hidden="1" customHeight="1">
      <c r="B693" s="464" t="s">
        <v>896</v>
      </c>
      <c r="C693" s="459" t="s">
        <v>515</v>
      </c>
    </row>
    <row r="694" spans="2:3" ht="11.1" hidden="1" customHeight="1">
      <c r="B694" s="464" t="s">
        <v>897</v>
      </c>
      <c r="C694" s="459" t="s">
        <v>515</v>
      </c>
    </row>
    <row r="695" spans="2:3" ht="11.1" hidden="1" customHeight="1">
      <c r="B695" s="464" t="s">
        <v>898</v>
      </c>
      <c r="C695" s="459" t="s">
        <v>515</v>
      </c>
    </row>
    <row r="696" spans="2:3" ht="11.1" hidden="1" customHeight="1">
      <c r="B696" s="464" t="s">
        <v>899</v>
      </c>
      <c r="C696" s="459" t="s">
        <v>522</v>
      </c>
    </row>
    <row r="697" spans="2:3" ht="11.1" hidden="1" customHeight="1">
      <c r="B697" s="464" t="s">
        <v>900</v>
      </c>
      <c r="C697" s="459" t="s">
        <v>522</v>
      </c>
    </row>
    <row r="698" spans="2:3" ht="11.1" hidden="1" customHeight="1">
      <c r="B698" s="464" t="s">
        <v>1025</v>
      </c>
      <c r="C698" s="459" t="s">
        <v>522</v>
      </c>
    </row>
    <row r="699" spans="2:3" ht="11.1" hidden="1" customHeight="1">
      <c r="B699" s="464" t="s">
        <v>729</v>
      </c>
      <c r="C699" s="459" t="s">
        <v>732</v>
      </c>
    </row>
    <row r="700" spans="2:3" ht="11.1" hidden="1" customHeight="1">
      <c r="B700" s="464" t="s">
        <v>730</v>
      </c>
      <c r="C700" s="459" t="s">
        <v>732</v>
      </c>
    </row>
    <row r="701" spans="2:3" ht="11.1" hidden="1" customHeight="1">
      <c r="B701" s="464" t="s">
        <v>731</v>
      </c>
      <c r="C701" s="459" t="s">
        <v>522</v>
      </c>
    </row>
    <row r="702" spans="2:3" ht="11.1" hidden="1" customHeight="1">
      <c r="B702" s="464" t="s">
        <v>1051</v>
      </c>
      <c r="C702" s="459" t="s">
        <v>732</v>
      </c>
    </row>
    <row r="703" spans="2:3" ht="11.1" hidden="1" customHeight="1">
      <c r="B703" s="464" t="s">
        <v>1052</v>
      </c>
      <c r="C703" s="459" t="s">
        <v>733</v>
      </c>
    </row>
    <row r="704" spans="2:3" ht="11.1" hidden="1" customHeight="1">
      <c r="B704" s="464" t="s">
        <v>1053</v>
      </c>
      <c r="C704" s="459" t="s">
        <v>733</v>
      </c>
    </row>
    <row r="705" spans="2:3" ht="11.1" hidden="1" customHeight="1">
      <c r="B705" s="464" t="s">
        <v>738</v>
      </c>
      <c r="C705" s="459" t="s">
        <v>732</v>
      </c>
    </row>
    <row r="706" spans="2:3" ht="11.1" hidden="1" customHeight="1">
      <c r="B706" s="464" t="s">
        <v>739</v>
      </c>
      <c r="C706" s="459" t="s">
        <v>732</v>
      </c>
    </row>
    <row r="707" spans="2:3" ht="11.1" hidden="1" customHeight="1">
      <c r="B707" s="464" t="s">
        <v>740</v>
      </c>
      <c r="C707" s="459" t="s">
        <v>522</v>
      </c>
    </row>
    <row r="708" spans="2:3" ht="11.1" hidden="1" customHeight="1">
      <c r="B708" s="464" t="s">
        <v>1054</v>
      </c>
      <c r="C708" s="459" t="s">
        <v>732</v>
      </c>
    </row>
    <row r="709" spans="2:3" ht="11.1" hidden="1" customHeight="1">
      <c r="B709" s="464" t="s">
        <v>1055</v>
      </c>
      <c r="C709" s="459" t="s">
        <v>733</v>
      </c>
    </row>
    <row r="710" spans="2:3" ht="11.1" hidden="1" customHeight="1">
      <c r="B710" s="464" t="s">
        <v>1056</v>
      </c>
      <c r="C710" s="459" t="s">
        <v>733</v>
      </c>
    </row>
    <row r="711" spans="2:3" ht="11.1" hidden="1" customHeight="1">
      <c r="B711" s="464" t="s">
        <v>901</v>
      </c>
      <c r="C711" s="459" t="s">
        <v>732</v>
      </c>
    </row>
    <row r="712" spans="2:3" ht="11.1" hidden="1" customHeight="1">
      <c r="B712" s="464" t="s">
        <v>902</v>
      </c>
      <c r="C712" s="459" t="s">
        <v>732</v>
      </c>
    </row>
    <row r="713" spans="2:3" ht="11.1" hidden="1" customHeight="1">
      <c r="B713" s="464" t="s">
        <v>903</v>
      </c>
      <c r="C713" s="459" t="s">
        <v>732</v>
      </c>
    </row>
    <row r="714" spans="2:3" ht="11.1" hidden="1" customHeight="1">
      <c r="B714" s="464" t="s">
        <v>904</v>
      </c>
      <c r="C714" s="459" t="s">
        <v>732</v>
      </c>
    </row>
    <row r="715" spans="2:3" ht="11.1" hidden="1" customHeight="1">
      <c r="B715" s="464" t="s">
        <v>905</v>
      </c>
      <c r="C715" s="459" t="s">
        <v>732</v>
      </c>
    </row>
    <row r="716" spans="2:3" ht="11.1" hidden="1" customHeight="1">
      <c r="B716" s="464" t="s">
        <v>906</v>
      </c>
      <c r="C716" s="459" t="s">
        <v>732</v>
      </c>
    </row>
    <row r="717" spans="2:3" ht="11.1" hidden="1" customHeight="1">
      <c r="B717" s="464" t="s">
        <v>907</v>
      </c>
      <c r="C717" s="459" t="s">
        <v>522</v>
      </c>
    </row>
    <row r="718" spans="2:3" ht="11.1" hidden="1" customHeight="1">
      <c r="B718" s="464" t="s">
        <v>908</v>
      </c>
      <c r="C718" s="459" t="s">
        <v>522</v>
      </c>
    </row>
    <row r="719" spans="2:3" ht="11.1" hidden="1" customHeight="1">
      <c r="B719" s="464" t="s">
        <v>1057</v>
      </c>
      <c r="C719" s="459" t="s">
        <v>732</v>
      </c>
    </row>
    <row r="720" spans="2:3" ht="11.1" hidden="1" customHeight="1">
      <c r="B720" s="464" t="s">
        <v>1058</v>
      </c>
      <c r="C720" s="459" t="s">
        <v>732</v>
      </c>
    </row>
    <row r="721" spans="2:3" ht="11.1" hidden="1" customHeight="1">
      <c r="B721" s="464" t="s">
        <v>1059</v>
      </c>
      <c r="C721" s="459" t="s">
        <v>733</v>
      </c>
    </row>
    <row r="722" spans="2:3" ht="11.1" hidden="1" customHeight="1">
      <c r="B722" s="464" t="s">
        <v>909</v>
      </c>
      <c r="C722" s="459" t="s">
        <v>732</v>
      </c>
    </row>
    <row r="723" spans="2:3" ht="11.1" hidden="1" customHeight="1">
      <c r="B723" s="464" t="s">
        <v>910</v>
      </c>
      <c r="C723" s="459" t="s">
        <v>732</v>
      </c>
    </row>
    <row r="724" spans="2:3" ht="11.1" hidden="1" customHeight="1">
      <c r="B724" s="464" t="s">
        <v>911</v>
      </c>
      <c r="C724" s="459" t="s">
        <v>732</v>
      </c>
    </row>
    <row r="725" spans="2:3" ht="11.1" hidden="1" customHeight="1">
      <c r="B725" s="464" t="s">
        <v>912</v>
      </c>
      <c r="C725" s="459" t="s">
        <v>732</v>
      </c>
    </row>
    <row r="726" spans="2:3" ht="11.1" hidden="1" customHeight="1">
      <c r="B726" s="464" t="s">
        <v>913</v>
      </c>
      <c r="C726" s="459" t="s">
        <v>732</v>
      </c>
    </row>
    <row r="727" spans="2:3" ht="11.1" hidden="1" customHeight="1">
      <c r="B727" s="464" t="s">
        <v>914</v>
      </c>
      <c r="C727" s="459" t="s">
        <v>732</v>
      </c>
    </row>
    <row r="728" spans="2:3" ht="11.1" hidden="1" customHeight="1">
      <c r="B728" s="464" t="s">
        <v>915</v>
      </c>
      <c r="C728" s="459" t="s">
        <v>522</v>
      </c>
    </row>
    <row r="729" spans="2:3" ht="11.1" hidden="1" customHeight="1">
      <c r="B729" s="464" t="s">
        <v>916</v>
      </c>
      <c r="C729" s="459" t="s">
        <v>522</v>
      </c>
    </row>
    <row r="730" spans="2:3" ht="11.1" hidden="1" customHeight="1">
      <c r="B730" s="464" t="s">
        <v>1060</v>
      </c>
      <c r="C730" s="459" t="s">
        <v>732</v>
      </c>
    </row>
    <row r="731" spans="2:3" ht="11.1" hidden="1" customHeight="1">
      <c r="B731" s="464" t="s">
        <v>1061</v>
      </c>
      <c r="C731" s="459" t="s">
        <v>732</v>
      </c>
    </row>
    <row r="732" spans="2:3" ht="11.1" hidden="1" customHeight="1">
      <c r="B732" s="464" t="s">
        <v>1062</v>
      </c>
      <c r="C732" s="459" t="s">
        <v>733</v>
      </c>
    </row>
    <row r="733" spans="2:3" ht="11.1" hidden="1" customHeight="1">
      <c r="B733" s="464" t="s">
        <v>917</v>
      </c>
      <c r="C733" s="459" t="s">
        <v>732</v>
      </c>
    </row>
    <row r="734" spans="2:3" ht="11.1" hidden="1" customHeight="1">
      <c r="B734" s="464" t="s">
        <v>918</v>
      </c>
      <c r="C734" s="459" t="s">
        <v>732</v>
      </c>
    </row>
    <row r="735" spans="2:3" ht="11.1" hidden="1" customHeight="1">
      <c r="B735" s="464" t="s">
        <v>919</v>
      </c>
      <c r="C735" s="459" t="s">
        <v>522</v>
      </c>
    </row>
    <row r="736" spans="2:3" ht="11.1" hidden="1" customHeight="1">
      <c r="B736" s="464" t="s">
        <v>920</v>
      </c>
      <c r="C736" s="459" t="s">
        <v>522</v>
      </c>
    </row>
    <row r="737" spans="2:3" ht="11.1" hidden="1" customHeight="1">
      <c r="B737" s="464" t="s">
        <v>921</v>
      </c>
      <c r="C737" s="459" t="s">
        <v>733</v>
      </c>
    </row>
    <row r="738" spans="2:3" ht="11.1" hidden="1" customHeight="1">
      <c r="B738" s="464" t="s">
        <v>929</v>
      </c>
      <c r="C738" s="459" t="s">
        <v>522</v>
      </c>
    </row>
    <row r="739" spans="2:3" ht="11.1" hidden="1" customHeight="1">
      <c r="B739" s="464" t="s">
        <v>922</v>
      </c>
      <c r="C739" s="459" t="s">
        <v>515</v>
      </c>
    </row>
    <row r="740" spans="2:3" ht="11.1" hidden="1" customHeight="1">
      <c r="B740" s="464" t="s">
        <v>923</v>
      </c>
      <c r="C740" s="459" t="s">
        <v>515</v>
      </c>
    </row>
    <row r="741" spans="2:3" ht="11.1" hidden="1" customHeight="1">
      <c r="B741" s="464" t="s">
        <v>924</v>
      </c>
      <c r="C741" s="459" t="s">
        <v>925</v>
      </c>
    </row>
    <row r="742" spans="2:3" ht="11.1" hidden="1" customHeight="1">
      <c r="B742" s="464" t="s">
        <v>926</v>
      </c>
      <c r="C742" s="459" t="s">
        <v>722</v>
      </c>
    </row>
    <row r="743" spans="2:3" ht="11.1" hidden="1" customHeight="1">
      <c r="B743" s="464" t="s">
        <v>927</v>
      </c>
      <c r="C743" s="459" t="s">
        <v>722</v>
      </c>
    </row>
    <row r="744" spans="2:3" ht="11.1" hidden="1" customHeight="1">
      <c r="B744" s="464" t="s">
        <v>928</v>
      </c>
      <c r="C744" s="459" t="s">
        <v>733</v>
      </c>
    </row>
    <row r="745" spans="2:3" ht="11.1" hidden="1" customHeight="1">
      <c r="B745" s="464" t="s">
        <v>930</v>
      </c>
      <c r="C745" s="459" t="s">
        <v>522</v>
      </c>
    </row>
    <row r="746" spans="2:3" ht="11.1" hidden="1" customHeight="1">
      <c r="B746" s="464" t="s">
        <v>931</v>
      </c>
      <c r="C746" s="459" t="s">
        <v>515</v>
      </c>
    </row>
    <row r="747" spans="2:3" ht="11.1" hidden="1" customHeight="1">
      <c r="B747" s="464" t="s">
        <v>932</v>
      </c>
      <c r="C747" s="459" t="s">
        <v>515</v>
      </c>
    </row>
    <row r="748" spans="2:3" ht="11.1" hidden="1" customHeight="1">
      <c r="B748" s="464" t="s">
        <v>933</v>
      </c>
      <c r="C748" s="459" t="s">
        <v>722</v>
      </c>
    </row>
    <row r="749" spans="2:3" ht="11.1" hidden="1" customHeight="1">
      <c r="B749" s="464" t="s">
        <v>934</v>
      </c>
      <c r="C749" s="459" t="s">
        <v>722</v>
      </c>
    </row>
    <row r="750" spans="2:3" ht="11.1" hidden="1" customHeight="1">
      <c r="B750" s="464" t="s">
        <v>1063</v>
      </c>
      <c r="C750" s="459" t="s">
        <v>733</v>
      </c>
    </row>
    <row r="751" spans="2:3" ht="11.1" hidden="1" customHeight="1">
      <c r="B751" s="464" t="s">
        <v>935</v>
      </c>
      <c r="C751" s="459" t="s">
        <v>936</v>
      </c>
    </row>
    <row r="752" spans="2:3" ht="11.1" hidden="1" customHeight="1">
      <c r="B752" s="464" t="s">
        <v>937</v>
      </c>
      <c r="C752" s="459" t="s">
        <v>939</v>
      </c>
    </row>
    <row r="753" spans="2:3" ht="11.1" hidden="1" customHeight="1">
      <c r="B753" s="464" t="s">
        <v>938</v>
      </c>
      <c r="C753" s="459" t="s">
        <v>940</v>
      </c>
    </row>
    <row r="754" spans="2:3" ht="11.1" hidden="1" customHeight="1">
      <c r="B754" s="464" t="s">
        <v>941</v>
      </c>
      <c r="C754" s="459" t="s">
        <v>522</v>
      </c>
    </row>
    <row r="755" spans="2:3" ht="11.1" hidden="1" customHeight="1">
      <c r="B755" s="464" t="s">
        <v>942</v>
      </c>
      <c r="C755" s="459" t="s">
        <v>515</v>
      </c>
    </row>
    <row r="756" spans="2:3" ht="11.1" hidden="1" customHeight="1">
      <c r="B756" s="464" t="s">
        <v>943</v>
      </c>
      <c r="C756" s="459" t="s">
        <v>936</v>
      </c>
    </row>
    <row r="757" spans="2:3" ht="11.1" hidden="1" customHeight="1">
      <c r="B757" s="464" t="s">
        <v>944</v>
      </c>
      <c r="C757" s="459" t="s">
        <v>722</v>
      </c>
    </row>
    <row r="758" spans="2:3" ht="11.1" hidden="1" customHeight="1">
      <c r="B758" s="464" t="s">
        <v>736</v>
      </c>
      <c r="C758" s="459" t="s">
        <v>722</v>
      </c>
    </row>
    <row r="759" spans="2:3" ht="11.1" hidden="1" customHeight="1">
      <c r="B759" s="464" t="s">
        <v>737</v>
      </c>
      <c r="C759" s="459" t="s">
        <v>522</v>
      </c>
    </row>
    <row r="760" spans="2:3" ht="11.1" hidden="1" customHeight="1">
      <c r="B760" s="464" t="s">
        <v>748</v>
      </c>
      <c r="C760" s="459" t="s">
        <v>722</v>
      </c>
    </row>
    <row r="761" spans="2:3" ht="11.1" hidden="1" customHeight="1">
      <c r="B761" s="464" t="s">
        <v>747</v>
      </c>
      <c r="C761" s="459" t="s">
        <v>522</v>
      </c>
    </row>
    <row r="762" spans="2:3" ht="11.1" hidden="1" customHeight="1">
      <c r="B762" s="464" t="s">
        <v>945</v>
      </c>
      <c r="C762" s="459" t="s">
        <v>722</v>
      </c>
    </row>
    <row r="763" spans="2:3" ht="11.1" hidden="1" customHeight="1">
      <c r="B763" s="464" t="s">
        <v>946</v>
      </c>
      <c r="C763" s="459" t="s">
        <v>522</v>
      </c>
    </row>
    <row r="764" spans="2:3" ht="11.1" hidden="1" customHeight="1">
      <c r="B764" s="464" t="s">
        <v>947</v>
      </c>
      <c r="C764" s="459" t="s">
        <v>722</v>
      </c>
    </row>
    <row r="765" spans="2:3" ht="11.1" hidden="1" customHeight="1">
      <c r="B765" s="464" t="s">
        <v>948</v>
      </c>
      <c r="C765" s="459" t="s">
        <v>522</v>
      </c>
    </row>
    <row r="766" spans="2:3" ht="11.1" hidden="1" customHeight="1">
      <c r="B766" s="464" t="s">
        <v>949</v>
      </c>
      <c r="C766" s="459" t="s">
        <v>722</v>
      </c>
    </row>
    <row r="767" spans="2:3" ht="11.1" hidden="1" customHeight="1">
      <c r="B767" s="464" t="s">
        <v>950</v>
      </c>
      <c r="C767" s="459" t="s">
        <v>722</v>
      </c>
    </row>
    <row r="768" spans="2:3" ht="11.1" hidden="1" customHeight="1">
      <c r="B768" s="464" t="s">
        <v>951</v>
      </c>
      <c r="C768" s="459" t="s">
        <v>522</v>
      </c>
    </row>
    <row r="769" spans="2:3" ht="11.1" hidden="1" customHeight="1">
      <c r="B769" s="464" t="s">
        <v>952</v>
      </c>
      <c r="C769" s="459" t="s">
        <v>722</v>
      </c>
    </row>
    <row r="770" spans="2:3" ht="11.1" hidden="1" customHeight="1">
      <c r="B770" s="464" t="s">
        <v>953</v>
      </c>
      <c r="C770" s="459" t="s">
        <v>954</v>
      </c>
    </row>
    <row r="771" spans="2:3" ht="11.1" hidden="1" customHeight="1">
      <c r="B771" s="464" t="s">
        <v>955</v>
      </c>
      <c r="C771" s="459" t="s">
        <v>722</v>
      </c>
    </row>
    <row r="772" spans="2:3" ht="11.1" hidden="1" customHeight="1">
      <c r="B772" s="464" t="s">
        <v>956</v>
      </c>
      <c r="C772" s="459" t="s">
        <v>954</v>
      </c>
    </row>
    <row r="773" spans="2:3" ht="11.1" hidden="1" customHeight="1">
      <c r="B773" s="464" t="s">
        <v>957</v>
      </c>
      <c r="C773" s="459" t="s">
        <v>722</v>
      </c>
    </row>
    <row r="774" spans="2:3" ht="11.1" hidden="1" customHeight="1">
      <c r="B774" s="464" t="s">
        <v>958</v>
      </c>
      <c r="C774" s="459" t="s">
        <v>954</v>
      </c>
    </row>
    <row r="775" spans="2:3" ht="11.1" hidden="1" customHeight="1">
      <c r="B775" s="464" t="s">
        <v>959</v>
      </c>
      <c r="C775" s="459" t="s">
        <v>515</v>
      </c>
    </row>
    <row r="776" spans="2:3" ht="11.1" hidden="1" customHeight="1">
      <c r="B776" s="464" t="s">
        <v>960</v>
      </c>
      <c r="C776" s="459" t="s">
        <v>961</v>
      </c>
    </row>
    <row r="777" spans="2:3" ht="11.1" hidden="1" customHeight="1">
      <c r="B777" s="464" t="s">
        <v>962</v>
      </c>
      <c r="C777" s="459" t="s">
        <v>925</v>
      </c>
    </row>
    <row r="778" spans="2:3" ht="11.1" hidden="1" customHeight="1">
      <c r="B778" s="464" t="s">
        <v>963</v>
      </c>
      <c r="C778" s="459" t="s">
        <v>961</v>
      </c>
    </row>
    <row r="779" spans="2:3" ht="11.1" hidden="1" customHeight="1">
      <c r="B779" s="464" t="s">
        <v>964</v>
      </c>
      <c r="C779" s="459" t="s">
        <v>925</v>
      </c>
    </row>
    <row r="780" spans="2:3" ht="11.1" hidden="1" customHeight="1">
      <c r="B780" s="464" t="s">
        <v>965</v>
      </c>
      <c r="C780" s="459" t="s">
        <v>522</v>
      </c>
    </row>
    <row r="781" spans="2:3" ht="11.1" hidden="1" customHeight="1">
      <c r="B781" s="464" t="s">
        <v>966</v>
      </c>
      <c r="C781" s="459" t="s">
        <v>961</v>
      </c>
    </row>
    <row r="782" spans="2:3" ht="11.1" hidden="1" customHeight="1">
      <c r="B782" s="464" t="s">
        <v>967</v>
      </c>
      <c r="C782" s="459" t="s">
        <v>515</v>
      </c>
    </row>
    <row r="783" spans="2:3" ht="11.1" hidden="1" customHeight="1">
      <c r="B783" s="464" t="s">
        <v>968</v>
      </c>
      <c r="C783" s="459" t="s">
        <v>925</v>
      </c>
    </row>
    <row r="784" spans="2:3" ht="11.1" hidden="1" customHeight="1">
      <c r="B784" s="464" t="s">
        <v>969</v>
      </c>
      <c r="C784" s="459" t="s">
        <v>3</v>
      </c>
    </row>
    <row r="785" spans="2:3" ht="11.1" hidden="1" customHeight="1">
      <c r="B785" s="464" t="s">
        <v>970</v>
      </c>
      <c r="C785" s="459" t="s">
        <v>515</v>
      </c>
    </row>
    <row r="786" spans="2:3" ht="11.1" hidden="1" customHeight="1">
      <c r="B786" s="464" t="s">
        <v>971</v>
      </c>
      <c r="C786" s="459" t="s">
        <v>961</v>
      </c>
    </row>
    <row r="787" spans="2:3" ht="11.1" hidden="1" customHeight="1">
      <c r="B787" s="464" t="s">
        <v>972</v>
      </c>
      <c r="C787" s="459" t="s">
        <v>925</v>
      </c>
    </row>
    <row r="788" spans="2:3" ht="11.1" hidden="1" customHeight="1">
      <c r="B788" s="464" t="s">
        <v>973</v>
      </c>
      <c r="C788" s="459" t="s">
        <v>961</v>
      </c>
    </row>
    <row r="789" spans="2:3" ht="11.1" hidden="1" customHeight="1">
      <c r="B789" s="464" t="s">
        <v>974</v>
      </c>
      <c r="C789" s="459" t="s">
        <v>925</v>
      </c>
    </row>
    <row r="790" spans="2:3" ht="11.1" hidden="1" customHeight="1">
      <c r="B790" s="464" t="s">
        <v>975</v>
      </c>
      <c r="C790" s="459" t="s">
        <v>522</v>
      </c>
    </row>
    <row r="791" spans="2:3" ht="11.1" hidden="1" customHeight="1">
      <c r="B791" s="464" t="s">
        <v>976</v>
      </c>
      <c r="C791" s="459" t="s">
        <v>961</v>
      </c>
    </row>
    <row r="792" spans="2:3" ht="11.1" hidden="1" customHeight="1">
      <c r="B792" s="464" t="s">
        <v>977</v>
      </c>
      <c r="C792" s="459" t="s">
        <v>515</v>
      </c>
    </row>
    <row r="793" spans="2:3" ht="11.1" hidden="1" customHeight="1">
      <c r="B793" s="464" t="s">
        <v>978</v>
      </c>
      <c r="C793" s="459" t="s">
        <v>925</v>
      </c>
    </row>
    <row r="794" spans="2:3" ht="11.1" hidden="1" customHeight="1">
      <c r="B794" s="464" t="s">
        <v>979</v>
      </c>
      <c r="C794" s="459" t="s">
        <v>3</v>
      </c>
    </row>
    <row r="795" spans="2:3" ht="11.1" hidden="1" customHeight="1">
      <c r="B795" s="464" t="s">
        <v>980</v>
      </c>
      <c r="C795" s="459" t="s">
        <v>515</v>
      </c>
    </row>
    <row r="796" spans="2:3" ht="11.1" hidden="1" customHeight="1">
      <c r="B796" s="464" t="s">
        <v>981</v>
      </c>
      <c r="C796" s="459" t="s">
        <v>961</v>
      </c>
    </row>
    <row r="797" spans="2:3" ht="11.1" hidden="1" customHeight="1">
      <c r="B797" s="464" t="s">
        <v>982</v>
      </c>
      <c r="C797" s="459" t="s">
        <v>925</v>
      </c>
    </row>
    <row r="798" spans="2:3" ht="11.1" hidden="1" customHeight="1">
      <c r="B798" s="464" t="s">
        <v>983</v>
      </c>
      <c r="C798" s="459" t="s">
        <v>3</v>
      </c>
    </row>
    <row r="799" spans="2:3" ht="11.1" hidden="1" customHeight="1">
      <c r="B799" s="464" t="s">
        <v>984</v>
      </c>
      <c r="C799" s="459" t="s">
        <v>961</v>
      </c>
    </row>
    <row r="800" spans="2:3" ht="11.1" hidden="1" customHeight="1">
      <c r="B800" s="464" t="s">
        <v>1043</v>
      </c>
      <c r="C800" s="459" t="s">
        <v>522</v>
      </c>
    </row>
    <row r="801" spans="2:3" ht="11.1" hidden="1" customHeight="1">
      <c r="B801" s="464" t="s">
        <v>1044</v>
      </c>
      <c r="C801" s="459" t="s">
        <v>522</v>
      </c>
    </row>
    <row r="802" spans="2:3" ht="11.1" hidden="1" customHeight="1">
      <c r="B802" s="464" t="s">
        <v>1045</v>
      </c>
      <c r="C802" s="459" t="s">
        <v>522</v>
      </c>
    </row>
    <row r="803" spans="2:3" ht="11.1" hidden="1" customHeight="1">
      <c r="B803" s="464" t="s">
        <v>1064</v>
      </c>
      <c r="C803" s="459" t="s">
        <v>723</v>
      </c>
    </row>
    <row r="804" spans="2:3" ht="11.1" hidden="1" customHeight="1">
      <c r="B804" s="464" t="s">
        <v>1046</v>
      </c>
      <c r="C804" s="459" t="s">
        <v>724</v>
      </c>
    </row>
    <row r="805" spans="2:3" ht="11.1" hidden="1" customHeight="1">
      <c r="B805" s="464" t="s">
        <v>1047</v>
      </c>
      <c r="C805" s="459" t="s">
        <v>522</v>
      </c>
    </row>
    <row r="806" spans="2:3" ht="11.1" hidden="1" customHeight="1">
      <c r="B806" s="330" t="s">
        <v>721</v>
      </c>
      <c r="C806" s="331" t="s">
        <v>513</v>
      </c>
    </row>
    <row r="807" spans="2:3" ht="11.1" hidden="1" customHeight="1">
      <c r="B807" s="330" t="s">
        <v>484</v>
      </c>
      <c r="C807" s="331" t="s">
        <v>513</v>
      </c>
    </row>
    <row r="808" spans="2:3" ht="11.1" hidden="1" customHeight="1">
      <c r="B808" s="330" t="s">
        <v>634</v>
      </c>
      <c r="C808" s="331" t="s">
        <v>513</v>
      </c>
    </row>
    <row r="809" spans="2:3" ht="11.1" hidden="1" customHeight="1">
      <c r="B809" s="330" t="s">
        <v>635</v>
      </c>
      <c r="C809" s="331" t="s">
        <v>513</v>
      </c>
    </row>
    <row r="810" spans="2:3" ht="11.1" hidden="1" customHeight="1">
      <c r="B810" s="330" t="s">
        <v>485</v>
      </c>
      <c r="C810" s="331" t="s">
        <v>515</v>
      </c>
    </row>
    <row r="811" spans="2:3" ht="11.1" hidden="1" customHeight="1">
      <c r="B811" s="330" t="s">
        <v>486</v>
      </c>
      <c r="C811" s="331" t="s">
        <v>516</v>
      </c>
    </row>
    <row r="812" spans="2:3" ht="11.1" hidden="1" customHeight="1">
      <c r="B812" s="330" t="s">
        <v>487</v>
      </c>
      <c r="C812" s="331" t="s">
        <v>517</v>
      </c>
    </row>
    <row r="813" spans="2:3" ht="11.1" hidden="1" customHeight="1">
      <c r="B813" s="330" t="s">
        <v>488</v>
      </c>
      <c r="C813" s="331" t="s">
        <v>516</v>
      </c>
    </row>
    <row r="814" spans="2:3" ht="11.1" hidden="1" customHeight="1">
      <c r="B814" s="330" t="s">
        <v>489</v>
      </c>
      <c r="C814" s="331" t="s">
        <v>518</v>
      </c>
    </row>
    <row r="815" spans="2:3" ht="11.1" hidden="1" customHeight="1">
      <c r="B815" s="330" t="s">
        <v>490</v>
      </c>
      <c r="C815" s="331" t="s">
        <v>518</v>
      </c>
    </row>
    <row r="816" spans="2:3" ht="11.1" hidden="1" customHeight="1">
      <c r="B816" s="330" t="s">
        <v>491</v>
      </c>
      <c r="C816" s="331" t="s">
        <v>513</v>
      </c>
    </row>
    <row r="817" spans="2:3" ht="11.1" hidden="1" customHeight="1">
      <c r="B817" s="330" t="s">
        <v>492</v>
      </c>
      <c r="C817" s="331" t="s">
        <v>519</v>
      </c>
    </row>
    <row r="818" spans="2:3" ht="11.1" hidden="1" customHeight="1">
      <c r="B818" s="330" t="s">
        <v>493</v>
      </c>
      <c r="C818" s="331" t="s">
        <v>520</v>
      </c>
    </row>
    <row r="819" spans="2:3" ht="11.1" hidden="1" customHeight="1">
      <c r="B819" s="330" t="s">
        <v>636</v>
      </c>
      <c r="C819" s="331" t="s">
        <v>513</v>
      </c>
    </row>
    <row r="820" spans="2:3" ht="11.1" hidden="1" customHeight="1">
      <c r="B820" s="330" t="s">
        <v>637</v>
      </c>
      <c r="C820" s="331" t="s">
        <v>518</v>
      </c>
    </row>
    <row r="821" spans="2:3" ht="11.1" hidden="1" customHeight="1">
      <c r="B821" s="330" t="s">
        <v>657</v>
      </c>
      <c r="C821" s="331" t="s">
        <v>513</v>
      </c>
    </row>
    <row r="822" spans="2:3" ht="11.1" hidden="1" customHeight="1">
      <c r="B822" s="330" t="s">
        <v>658</v>
      </c>
      <c r="C822" s="331" t="s">
        <v>516</v>
      </c>
    </row>
    <row r="823" spans="2:3" ht="11.1" hidden="1" customHeight="1">
      <c r="B823" s="330" t="s">
        <v>659</v>
      </c>
      <c r="C823" s="331" t="s">
        <v>518</v>
      </c>
    </row>
    <row r="824" spans="2:3" ht="11.1" hidden="1" customHeight="1">
      <c r="B824" s="330" t="s">
        <v>660</v>
      </c>
      <c r="C824" s="331" t="s">
        <v>519</v>
      </c>
    </row>
    <row r="825" spans="2:3" ht="11.1" hidden="1" customHeight="1">
      <c r="B825" s="330" t="s">
        <v>661</v>
      </c>
      <c r="C825" s="331" t="s">
        <v>520</v>
      </c>
    </row>
    <row r="826" spans="2:3" ht="11.1" hidden="1" customHeight="1">
      <c r="B826" s="330" t="s">
        <v>494</v>
      </c>
      <c r="C826" s="331" t="s">
        <v>521</v>
      </c>
    </row>
    <row r="827" spans="2:3" ht="11.1" hidden="1" customHeight="1">
      <c r="B827" s="330" t="s">
        <v>495</v>
      </c>
      <c r="C827" s="331" t="s">
        <v>519</v>
      </c>
    </row>
    <row r="828" spans="2:3" ht="11.1" hidden="1" customHeight="1">
      <c r="B828" s="330" t="s">
        <v>496</v>
      </c>
      <c r="C828" s="331" t="s">
        <v>521</v>
      </c>
    </row>
    <row r="829" spans="2:3" ht="11.1" hidden="1" customHeight="1">
      <c r="B829" s="330" t="s">
        <v>497</v>
      </c>
      <c r="C829" s="331" t="s">
        <v>519</v>
      </c>
    </row>
    <row r="830" spans="2:3" ht="11.1" hidden="1" customHeight="1">
      <c r="B830" s="330" t="s">
        <v>663</v>
      </c>
      <c r="C830" s="331" t="s">
        <v>664</v>
      </c>
    </row>
    <row r="831" spans="2:3" ht="11.1" hidden="1" customHeight="1">
      <c r="B831" s="330" t="s">
        <v>498</v>
      </c>
      <c r="C831" s="331" t="s">
        <v>522</v>
      </c>
    </row>
    <row r="832" spans="2:3" ht="11.1" hidden="1" customHeight="1">
      <c r="B832" s="330" t="s">
        <v>499</v>
      </c>
      <c r="C832" s="331" t="s">
        <v>522</v>
      </c>
    </row>
    <row r="833" spans="2:3" ht="11.1" hidden="1" customHeight="1">
      <c r="B833" s="330" t="s">
        <v>500</v>
      </c>
      <c r="C833" s="331" t="s">
        <v>513</v>
      </c>
    </row>
    <row r="834" spans="2:3" ht="11.1" hidden="1" customHeight="1">
      <c r="B834" s="330" t="s">
        <v>592</v>
      </c>
      <c r="C834" s="331" t="s">
        <v>523</v>
      </c>
    </row>
    <row r="835" spans="2:3" ht="11.1" hidden="1" customHeight="1">
      <c r="B835" s="330" t="s">
        <v>593</v>
      </c>
      <c r="C835" s="331" t="s">
        <v>513</v>
      </c>
    </row>
    <row r="836" spans="2:3" ht="11.1" hidden="1" customHeight="1">
      <c r="B836" s="330" t="s">
        <v>640</v>
      </c>
      <c r="C836" s="331" t="s">
        <v>523</v>
      </c>
    </row>
    <row r="837" spans="2:3" ht="11.1" hidden="1" customHeight="1">
      <c r="B837" s="330" t="s">
        <v>641</v>
      </c>
      <c r="C837" s="331" t="s">
        <v>513</v>
      </c>
    </row>
    <row r="838" spans="2:3" ht="11.1" hidden="1" customHeight="1">
      <c r="B838" s="330" t="s">
        <v>501</v>
      </c>
      <c r="C838" s="331" t="s">
        <v>524</v>
      </c>
    </row>
    <row r="839" spans="2:3" ht="11.1" hidden="1" customHeight="1">
      <c r="B839" s="330" t="s">
        <v>502</v>
      </c>
      <c r="C839" s="331" t="s">
        <v>524</v>
      </c>
    </row>
    <row r="840" spans="2:3" ht="11.1" hidden="1" customHeight="1">
      <c r="B840" s="330" t="s">
        <v>503</v>
      </c>
      <c r="C840" s="331" t="s">
        <v>513</v>
      </c>
    </row>
    <row r="841" spans="2:3" ht="11.1" hidden="1" customHeight="1">
      <c r="B841" s="330" t="s">
        <v>653</v>
      </c>
      <c r="C841" s="331" t="s">
        <v>525</v>
      </c>
    </row>
    <row r="842" spans="2:3" ht="11.1" hidden="1" customHeight="1">
      <c r="B842" s="330" t="s">
        <v>643</v>
      </c>
      <c r="C842" s="331" t="s">
        <v>524</v>
      </c>
    </row>
    <row r="843" spans="2:3" ht="11.1" hidden="1" customHeight="1">
      <c r="B843" s="330" t="s">
        <v>504</v>
      </c>
      <c r="C843" s="331" t="s">
        <v>521</v>
      </c>
    </row>
    <row r="844" spans="2:3" ht="11.1" hidden="1" customHeight="1">
      <c r="B844" s="330" t="s">
        <v>505</v>
      </c>
      <c r="C844" s="331" t="s">
        <v>525</v>
      </c>
    </row>
    <row r="845" spans="2:3" ht="11.1" hidden="1" customHeight="1">
      <c r="B845" s="330" t="s">
        <v>506</v>
      </c>
      <c r="C845" s="331" t="s">
        <v>525</v>
      </c>
    </row>
    <row r="846" spans="2:3" ht="11.1" hidden="1" customHeight="1">
      <c r="B846" s="330" t="s">
        <v>507</v>
      </c>
      <c r="C846" s="331" t="s">
        <v>526</v>
      </c>
    </row>
    <row r="847" spans="2:3" ht="11.1" hidden="1" customHeight="1">
      <c r="B847" s="330" t="s">
        <v>508</v>
      </c>
      <c r="C847" s="331" t="s">
        <v>525</v>
      </c>
    </row>
    <row r="848" spans="2:3" ht="11.1" hidden="1" customHeight="1">
      <c r="B848" s="330" t="s">
        <v>509</v>
      </c>
      <c r="C848" s="331" t="s">
        <v>526</v>
      </c>
    </row>
    <row r="849" spans="2:3" ht="11.1" hidden="1" customHeight="1">
      <c r="B849" s="330" t="s">
        <v>510</v>
      </c>
      <c r="C849" s="331" t="s">
        <v>525</v>
      </c>
    </row>
    <row r="850" spans="2:3" ht="11.1" hidden="1" customHeight="1">
      <c r="B850" s="330" t="s">
        <v>511</v>
      </c>
      <c r="C850" s="331" t="s">
        <v>525</v>
      </c>
    </row>
    <row r="851" spans="2:3" ht="11.1" hidden="1" customHeight="1">
      <c r="B851" s="330" t="s">
        <v>512</v>
      </c>
      <c r="C851" s="331" t="s">
        <v>525</v>
      </c>
    </row>
    <row r="852" spans="2:3" ht="11.1" hidden="1" customHeight="1">
      <c r="B852" s="330" t="s">
        <v>645</v>
      </c>
      <c r="C852" s="331" t="s">
        <v>525</v>
      </c>
    </row>
    <row r="853" spans="2:3" ht="11.1" hidden="1" customHeight="1">
      <c r="B853" s="330" t="s">
        <v>646</v>
      </c>
      <c r="C853" s="331" t="s">
        <v>526</v>
      </c>
    </row>
    <row r="855" spans="2:3" ht="12.75" hidden="1">
      <c r="B855" s="457"/>
    </row>
    <row r="856" spans="2:3" ht="12.75" hidden="1">
      <c r="B856" s="457"/>
    </row>
    <row r="857" spans="2:3" ht="12.75" hidden="1">
      <c r="B857" s="457"/>
    </row>
    <row r="858" spans="2:3" ht="12.75" hidden="1">
      <c r="B858" s="457"/>
    </row>
    <row r="859" spans="2:3" ht="12.75" hidden="1">
      <c r="B859" s="457"/>
    </row>
    <row r="860" spans="2:3" ht="12.75" hidden="1">
      <c r="B860" s="457"/>
    </row>
    <row r="861" spans="2:3" ht="12.75" hidden="1">
      <c r="B861" s="457"/>
    </row>
    <row r="862" spans="2:3" ht="12.75" hidden="1">
      <c r="B862" s="457"/>
    </row>
    <row r="863" spans="2:3" ht="12.75" hidden="1">
      <c r="B863" s="457"/>
    </row>
    <row r="864" spans="2:3" ht="12.75" hidden="1">
      <c r="B864" s="457"/>
    </row>
  </sheetData>
  <sortState xmlns:xlrd2="http://schemas.microsoft.com/office/spreadsheetml/2017/richdata2" ref="S3:S28">
    <sortCondition ref="S3:S28"/>
  </sortState>
  <mergeCells count="92">
    <mergeCell ref="D291:D292"/>
    <mergeCell ref="A305:A306"/>
    <mergeCell ref="B305:B306"/>
    <mergeCell ref="C305:C306"/>
    <mergeCell ref="C316:C317"/>
    <mergeCell ref="A352:A353"/>
    <mergeCell ref="A370:A371"/>
    <mergeCell ref="A218:A219"/>
    <mergeCell ref="B218:B219"/>
    <mergeCell ref="A237:A238"/>
    <mergeCell ref="B237:B238"/>
    <mergeCell ref="A277:A278"/>
    <mergeCell ref="B277:B278"/>
    <mergeCell ref="A291:A292"/>
    <mergeCell ref="B291:B292"/>
    <mergeCell ref="A316:A317"/>
    <mergeCell ref="B316:B317"/>
    <mergeCell ref="A323:A324"/>
    <mergeCell ref="B323:B324"/>
    <mergeCell ref="A334:A335"/>
    <mergeCell ref="B334:B335"/>
    <mergeCell ref="C352:C353"/>
    <mergeCell ref="C370:C371"/>
    <mergeCell ref="B202:B203"/>
    <mergeCell ref="B352:B353"/>
    <mergeCell ref="B370:B371"/>
    <mergeCell ref="B263:B264"/>
    <mergeCell ref="C277:C278"/>
    <mergeCell ref="B250:B251"/>
    <mergeCell ref="C291:C292"/>
    <mergeCell ref="C323:C324"/>
    <mergeCell ref="C334:C335"/>
    <mergeCell ref="C250:C251"/>
    <mergeCell ref="C263:C264"/>
    <mergeCell ref="A132:A133"/>
    <mergeCell ref="B132:B133"/>
    <mergeCell ref="C132:C133"/>
    <mergeCell ref="C202:C203"/>
    <mergeCell ref="A250:A251"/>
    <mergeCell ref="A177:A178"/>
    <mergeCell ref="B177:B178"/>
    <mergeCell ref="C237:C238"/>
    <mergeCell ref="C218:C219"/>
    <mergeCell ref="C105:C106"/>
    <mergeCell ref="D105:D106"/>
    <mergeCell ref="E105:E106"/>
    <mergeCell ref="F105:F106"/>
    <mergeCell ref="F83:F84"/>
    <mergeCell ref="E83:E84"/>
    <mergeCell ref="E128:E129"/>
    <mergeCell ref="F128:F129"/>
    <mergeCell ref="C177:C178"/>
    <mergeCell ref="D132:D133"/>
    <mergeCell ref="E132:E133"/>
    <mergeCell ref="F132:F133"/>
    <mergeCell ref="D277:D278"/>
    <mergeCell ref="A83:A84"/>
    <mergeCell ref="B83:B84"/>
    <mergeCell ref="C83:C84"/>
    <mergeCell ref="D83:D84"/>
    <mergeCell ref="A128:A129"/>
    <mergeCell ref="B128:B129"/>
    <mergeCell ref="A105:A106"/>
    <mergeCell ref="B105:B106"/>
    <mergeCell ref="A195:A196"/>
    <mergeCell ref="B195:B196"/>
    <mergeCell ref="C195:C196"/>
    <mergeCell ref="C128:C129"/>
    <mergeCell ref="D128:D129"/>
    <mergeCell ref="A263:A264"/>
    <mergeCell ref="A202:A203"/>
    <mergeCell ref="A400:A401"/>
    <mergeCell ref="B400:B401"/>
    <mergeCell ref="C400:C401"/>
    <mergeCell ref="A378:A379"/>
    <mergeCell ref="B378:B379"/>
    <mergeCell ref="C378:C379"/>
    <mergeCell ref="C536:C537"/>
    <mergeCell ref="A433:A434"/>
    <mergeCell ref="B433:B434"/>
    <mergeCell ref="C433:C434"/>
    <mergeCell ref="A480:A481"/>
    <mergeCell ref="B480:B481"/>
    <mergeCell ref="C480:C481"/>
    <mergeCell ref="A504:A505"/>
    <mergeCell ref="B504:B505"/>
    <mergeCell ref="C504:C505"/>
    <mergeCell ref="A457:A458"/>
    <mergeCell ref="B457:B458"/>
    <mergeCell ref="C457:C458"/>
    <mergeCell ref="A536:A537"/>
    <mergeCell ref="B536:B537"/>
  </mergeCells>
  <phoneticPr fontId="2" type="noConversion"/>
  <conditionalFormatting sqref="C130">
    <cfRule type="cellIs" dxfId="14" priority="164" stopIfTrue="1" operator="greaterThan">
      <formula>$F$130</formula>
    </cfRule>
  </conditionalFormatting>
  <conditionalFormatting sqref="C198">
    <cfRule type="cellIs" dxfId="13" priority="39" stopIfTrue="1" operator="notEqual">
      <formula>$C$197</formula>
    </cfRule>
  </conditionalFormatting>
  <conditionalFormatting sqref="D38:D39">
    <cfRule type="cellIs" dxfId="12" priority="2" stopIfTrue="1" operator="equal">
      <formula>"Nie"</formula>
    </cfRule>
  </conditionalFormatting>
  <conditionalFormatting sqref="D416">
    <cfRule type="cellIs" dxfId="11" priority="1" operator="equal">
      <formula>"NIE"</formula>
    </cfRule>
  </conditionalFormatting>
  <conditionalFormatting sqref="D454 D478 D501 D543">
    <cfRule type="cellIs" dxfId="10" priority="28" stopIfTrue="1" operator="equal">
      <formula>"Nie"</formula>
    </cfRule>
  </conditionalFormatting>
  <conditionalFormatting sqref="D519:AG525">
    <cfRule type="expression" dxfId="9" priority="6" stopIfTrue="1">
      <formula>$C519=""</formula>
    </cfRule>
  </conditionalFormatting>
  <conditionalFormatting sqref="D528:AG529">
    <cfRule type="expression" dxfId="8" priority="4" stopIfTrue="1">
      <formula>$C528=""</formula>
    </cfRule>
  </conditionalFormatting>
  <conditionalFormatting sqref="E19 D130">
    <cfRule type="cellIs" dxfId="7" priority="35" stopIfTrue="1" operator="notEqual">
      <formula>""</formula>
    </cfRule>
  </conditionalFormatting>
  <conditionalFormatting sqref="E130">
    <cfRule type="cellIs" dxfId="6" priority="32" stopIfTrue="1" operator="notEqual">
      <formula>$D$130</formula>
    </cfRule>
  </conditionalFormatting>
  <conditionalFormatting sqref="F85:F104 F107:F126">
    <cfRule type="cellIs" dxfId="5" priority="48" stopIfTrue="1" operator="notEqual">
      <formula>""</formula>
    </cfRule>
  </conditionalFormatting>
  <conditionalFormatting sqref="F19:H19">
    <cfRule type="cellIs" dxfId="4" priority="34" stopIfTrue="1" operator="notEqual">
      <formula>$E$19</formula>
    </cfRule>
  </conditionalFormatting>
  <conditionalFormatting sqref="G130 G135:AJ154 G156:AJ175">
    <cfRule type="cellIs" dxfId="3" priority="43" stopIfTrue="1" operator="equal">
      <formula>"Nie dotyczy"</formula>
    </cfRule>
  </conditionalFormatting>
  <conditionalFormatting sqref="AH202:AM202 AH218:AM218 AH237:AM237 AH250:AM250 AH263:AM263 AH265:AM265 AI277:AM277 AI291:AM291 AH305:AM305 AH316:AM316 AH323:AM323 E334:AM334 AH340:AM340 E352:AM352 AH358:AM358 AH367:AM367 E370:AM370 AH372:AM372 E378:AM378 E400:AM400 AH402:AM402 AH409:AM416 E433:AM433 AH435:AM435 E457:AM457 AH460:AM460 E480:AM481 AH483:AM483 AH491:AM491 E494:AM494 E504:AM504 AH507:AM507 AH514:AM514 E536:AM536">
    <cfRule type="cellIs" dxfId="2" priority="52" stopIfTrue="1" operator="equal">
      <formula>"Okres realiz."</formula>
    </cfRule>
  </conditionalFormatting>
  <dataValidations count="16">
    <dataValidation operator="greaterThanOrEqual" allowBlank="1" showInputMessage="1" showErrorMessage="1" errorTitle="Zły wybór!" error="Można podać tylko wartość z listy" sqref="C545" xr:uid="{00000000-0002-0000-0100-000000000000}"/>
    <dataValidation type="decimal" allowBlank="1" showInputMessage="1" showErrorMessage="1" errorTitle="Zła wartość!" error="Można podać tylko wartości z przedziału 0-100%" prompt="Proszę wypełnić tylko dla analizy wrażliwości - wartości dodatnie od 0 do 100%" sqref="C546:C549" xr:uid="{00000000-0002-0000-0100-000001000000}">
      <formula1>0</formula1>
      <formula2>1</formula2>
    </dataValidation>
    <dataValidation type="list" allowBlank="1" showInputMessage="1" showErrorMessage="1" sqref="D279:D288 D293:D302 D85:D104 D107:D126" xr:uid="{00000000-0002-0000-0100-000002000000}">
      <formula1>"zw,0%,5%,8%,23%"</formula1>
    </dataValidation>
    <dataValidation allowBlank="1" showInputMessage="1" showErrorMessage="1" prompt="Należy wprowadzić nakłady odtworzeniowe w CENACH NETTO w podziale na lata - TYLKO W FAZIE OPERACYJNEJ" sqref="G156:AJ175 G135:AJ154" xr:uid="{00000000-0002-0000-0100-000003000000}"/>
    <dataValidation allowBlank="1" showInputMessage="1" showErrorMessage="1" prompt="Należy wprowadzić ewentualne rezerwy na nieprzewidziane wydatki - maksymalnie 10% całkowitych nakładów inwestycyjnych (kwota określona obok) - błędna kwota zostanie zaznaczona na czerwono" sqref="G130:AJ130" xr:uid="{00000000-0002-0000-0100-000004000000}"/>
    <dataValidation allowBlank="1" showInputMessage="1" showErrorMessage="1" prompt="Należy wprowadzić koszty niekwalifikowalne w CENACH NETTO w podziale na lata tak, aby sumowały się do kolumny: 'Wartość netto'" sqref="G107:AJ126" xr:uid="{00000000-0002-0000-0100-000005000000}"/>
    <dataValidation allowBlank="1" showInputMessage="1" showErrorMessage="1" prompt="Należy wprowadzić koszty kwalifikowalne w CENACH NETTO w podziale na lata tak, aby sumowały się do kolumny: 'Wartość netto'" sqref="G85:AJ104" xr:uid="{00000000-0002-0000-0100-000006000000}"/>
    <dataValidation allowBlank="1" showInputMessage="1" showErrorMessage="1" prompt="Suma spłat kredytu / pożyczki musi być równa sumie transz (błąd pokazuje się na czerwono)" sqref="C198:AG198" xr:uid="{00000000-0002-0000-0100-000007000000}"/>
    <dataValidation allowBlank="1" showInputMessage="1" showErrorMessage="1" prompt="Proszę określić produkty / usługi / towary dla wariantu bez projektu i z projektem" sqref="B252:B261" xr:uid="{00000000-0002-0000-0100-000008000000}"/>
    <dataValidation allowBlank="1" showInputMessage="1" showErrorMessage="1" prompt="Popyt w fazie inwestycyjnej musi być taki sam jak w wariancie bez projektu" sqref="D265:AG274" xr:uid="{00000000-0002-0000-0100-000009000000}"/>
    <dataValidation type="decimal" allowBlank="1" showInputMessage="1" showErrorMessage="1" sqref="E85:E104 E303:AH303 E289:AH289" xr:uid="{00000000-0002-0000-0100-00000A000000}">
      <formula1>0</formula1>
      <formula2>1</formula2>
    </dataValidation>
    <dataValidation type="decimal" operator="greaterThanOrEqual" allowBlank="1" showInputMessage="1" showErrorMessage="1" prompt="Proszę określić CENĘ NETTO za wskazaną jednostkę produktu / usługi / towaru. TYLKO OPŁATY PONOSZONE PRZEZ UŻYTKOWNIKÓW" sqref="E279:AH288" xr:uid="{00000000-0002-0000-0100-00000B000000}">
      <formula1>0</formula1>
    </dataValidation>
    <dataValidation type="decimal" operator="greaterThanOrEqual" allowBlank="1" showInputMessage="1" showErrorMessage="1" prompt="Proszę określić CENĘ NETTO za wskazaną jednostkę produktu / usługi / towaru. Ceny w fazie inwestycyjnej muszą być takie same jak przed projektem. TYLKO OPŁATY PONOSZONE PRZEZ UŻYTKOWNIKÓW" sqref="E293:AH302" xr:uid="{00000000-0002-0000-0100-00000C000000}">
      <formula1>0</formula1>
    </dataValidation>
    <dataValidation type="decimal" operator="greaterThanOrEqual" allowBlank="1" showErrorMessage="1" prompt="Proszę określić ROCZNE dopłaty możliwe do przekazania operatorowi w celu spełnienia zasady pełnego zwrotu kosztów" sqref="D313:AG314" xr:uid="{00000000-0002-0000-0100-00000D000000}">
      <formula1>0</formula1>
    </dataValidation>
    <dataValidation operator="greaterThanOrEqual" allowBlank="1" showErrorMessage="1" prompt="Proszę określić koszty dla całego roku." sqref="D318:AG320" xr:uid="{00000000-0002-0000-0100-00000E000000}"/>
    <dataValidation type="decimal" operator="greaterThanOrEqual" allowBlank="1" showInputMessage="1" showErrorMessage="1" prompt="Proszę określić ROCZNE dopłaty możliwe do przekazania operatorowi w celu spełnienia zasady dostępności cenowej / przeciwdziałaniu ubóstwu energetycznemu" sqref="D331:AG331" xr:uid="{00000000-0002-0000-0100-00000F000000}">
      <formula1>0</formula1>
    </dataValidation>
  </dataValidations>
  <hyperlinks>
    <hyperlink ref="B10" r:id="rId1" display="Proszę wpisać kurs wymiany zł/EUR, stanowiący średnią arytmetyczną kursów średnich miesięcznych NBP z ostatnich sześciu miesięcy poprzedzających miesiąc złożenia wniosku o dofinansowanie" xr:uid="{00000000-0004-0000-0100-000000000000}"/>
  </hyperlinks>
  <pageMargins left="0.47" right="0.46" top="0.62" bottom="0.64" header="0.51181102362204722" footer="0.51181102362204722"/>
  <pageSetup paperSize="9" scale="29" fitToHeight="7" orientation="landscape" r:id="rId2"/>
  <headerFooter alignWithMargins="0">
    <oddHeader>&amp;A</oddHeader>
    <oddFoote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30"/>
  <sheetViews>
    <sheetView workbookViewId="0">
      <selection activeCell="D30" sqref="D30"/>
    </sheetView>
  </sheetViews>
  <sheetFormatPr defaultColWidth="0" defaultRowHeight="12.75" zeroHeight="1"/>
  <cols>
    <col min="1" max="1" width="6.42578125" customWidth="1"/>
    <col min="2" max="2" width="54.7109375" customWidth="1"/>
    <col min="3" max="3" width="5.28515625" customWidth="1"/>
    <col min="4" max="4" width="12.28515625" customWidth="1"/>
    <col min="5" max="33" width="10.85546875" customWidth="1"/>
    <col min="34" max="40" width="0" hidden="1" customWidth="1"/>
    <col min="41" max="16384" width="10.85546875" hidden="1"/>
  </cols>
  <sheetData>
    <row r="1" spans="1:40" s="328" customFormat="1" ht="24" customHeight="1">
      <c r="A1" s="416" t="s">
        <v>671</v>
      </c>
    </row>
    <row r="2" spans="1:40" s="301" customFormat="1" ht="11.25"/>
    <row r="3" spans="1:40" s="301" customFormat="1" ht="11.25">
      <c r="B3" s="301" t="s">
        <v>670</v>
      </c>
    </row>
    <row r="4" spans="1:40" s="301" customFormat="1" ht="11.25">
      <c r="B4" s="301" t="s">
        <v>672</v>
      </c>
    </row>
    <row r="5" spans="1:40" s="301" customFormat="1" ht="11.25">
      <c r="B5" s="301" t="s">
        <v>673</v>
      </c>
    </row>
    <row r="6" spans="1:40" s="301" customFormat="1" ht="11.25">
      <c r="B6" s="301" t="s">
        <v>674</v>
      </c>
    </row>
    <row r="7" spans="1:40" s="301" customFormat="1" ht="11.25">
      <c r="B7" s="301" t="s">
        <v>675</v>
      </c>
    </row>
    <row r="8" spans="1:40" s="301" customFormat="1" ht="11.25"/>
    <row r="9" spans="1:40" s="324" customFormat="1" ht="18" customHeight="1" thickBot="1">
      <c r="A9" s="316" t="s">
        <v>694</v>
      </c>
      <c r="B9" s="317" t="s">
        <v>687</v>
      </c>
      <c r="C9" s="318"/>
      <c r="D9" s="319"/>
      <c r="E9" s="319"/>
      <c r="F9" s="319"/>
      <c r="G9" s="320"/>
      <c r="H9" s="319"/>
      <c r="I9" s="319"/>
      <c r="J9" s="319"/>
      <c r="K9" s="319"/>
      <c r="L9" s="319"/>
      <c r="M9" s="319"/>
      <c r="N9" s="319"/>
      <c r="O9" s="319"/>
      <c r="P9" s="319"/>
      <c r="Q9" s="319"/>
      <c r="R9" s="319"/>
      <c r="S9" s="321" t="s">
        <v>71</v>
      </c>
      <c r="T9" s="321" t="s">
        <v>72</v>
      </c>
      <c r="U9" s="321" t="s">
        <v>76</v>
      </c>
      <c r="V9" s="322" t="s">
        <v>400</v>
      </c>
      <c r="W9" s="322"/>
      <c r="X9" s="322"/>
      <c r="Y9" s="322"/>
      <c r="Z9" s="322"/>
      <c r="AA9" s="322"/>
      <c r="AB9" s="322"/>
      <c r="AC9" s="322" t="s">
        <v>399</v>
      </c>
      <c r="AD9" s="319"/>
      <c r="AE9" s="319"/>
      <c r="AF9" s="319"/>
      <c r="AG9" s="319"/>
      <c r="AH9" s="319"/>
      <c r="AI9" s="319"/>
      <c r="AJ9" s="323"/>
      <c r="AN9" s="325"/>
    </row>
    <row r="10" spans="1:40" s="5" customFormat="1" ht="33.75">
      <c r="A10" s="37">
        <v>1</v>
      </c>
      <c r="B10" s="23" t="s">
        <v>700</v>
      </c>
      <c r="C10" s="418" t="s">
        <v>4</v>
      </c>
      <c r="D10" s="419">
        <v>8.6199999999999999E-2</v>
      </c>
      <c r="E10" s="424" t="s">
        <v>677</v>
      </c>
      <c r="F10" s="417"/>
      <c r="G10" s="417"/>
      <c r="H10" s="417"/>
      <c r="I10" s="417"/>
      <c r="J10" s="417"/>
      <c r="K10" s="417"/>
      <c r="L10" s="417"/>
      <c r="M10" s="417"/>
      <c r="N10" s="417"/>
      <c r="O10" s="417"/>
      <c r="P10" s="417"/>
      <c r="Q10" s="417"/>
      <c r="R10" s="417"/>
      <c r="AE10" s="417"/>
      <c r="AF10" s="417"/>
      <c r="AG10" s="417"/>
      <c r="AH10" s="417"/>
      <c r="AI10" s="417"/>
      <c r="AJ10" s="417"/>
    </row>
    <row r="11" spans="1:40" s="5" customFormat="1" ht="22.5">
      <c r="A11" s="442">
        <v>2</v>
      </c>
      <c r="B11" s="456" t="s">
        <v>698</v>
      </c>
      <c r="C11" s="444" t="s">
        <v>4</v>
      </c>
      <c r="D11" s="451"/>
      <c r="E11" s="424"/>
      <c r="F11" s="417"/>
      <c r="G11" s="417"/>
      <c r="H11" s="417"/>
      <c r="I11" s="417"/>
      <c r="J11" s="417"/>
      <c r="K11" s="417"/>
      <c r="L11" s="417"/>
      <c r="M11" s="417"/>
      <c r="N11" s="417"/>
      <c r="O11" s="417"/>
      <c r="P11" s="417"/>
      <c r="Q11" s="417"/>
      <c r="R11" s="417"/>
      <c r="AE11" s="417"/>
      <c r="AF11" s="417"/>
      <c r="AG11" s="417"/>
      <c r="AH11" s="417"/>
      <c r="AI11" s="417"/>
      <c r="AJ11" s="417"/>
    </row>
    <row r="12" spans="1:40" s="5" customFormat="1" ht="23.25" thickBot="1">
      <c r="A12" s="420">
        <v>3</v>
      </c>
      <c r="B12" s="421" t="s">
        <v>676</v>
      </c>
      <c r="C12" s="422" t="s">
        <v>3</v>
      </c>
      <c r="D12" s="423"/>
      <c r="E12" s="417"/>
      <c r="F12" s="417"/>
      <c r="G12" s="417"/>
      <c r="H12" s="417"/>
      <c r="I12" s="417"/>
      <c r="J12" s="417"/>
      <c r="K12" s="417"/>
      <c r="L12" s="417"/>
      <c r="M12" s="417"/>
      <c r="N12" s="417"/>
      <c r="O12" s="417"/>
      <c r="P12" s="417"/>
      <c r="Q12" s="417"/>
      <c r="R12" s="417"/>
      <c r="AE12" s="417"/>
      <c r="AF12" s="417"/>
      <c r="AG12" s="417"/>
      <c r="AH12" s="417"/>
      <c r="AI12" s="417"/>
      <c r="AJ12" s="417"/>
    </row>
    <row r="13" spans="1:40" s="324" customFormat="1" ht="18" customHeight="1">
      <c r="A13" s="316" t="s">
        <v>695</v>
      </c>
      <c r="B13" s="317" t="s">
        <v>686</v>
      </c>
      <c r="C13" s="318"/>
      <c r="D13" s="319"/>
      <c r="E13" s="319"/>
      <c r="F13" s="319"/>
      <c r="G13" s="320"/>
      <c r="H13" s="319"/>
      <c r="I13" s="319"/>
      <c r="J13" s="319"/>
      <c r="K13" s="319"/>
      <c r="L13" s="319"/>
      <c r="M13" s="319"/>
      <c r="N13" s="319"/>
      <c r="O13" s="319"/>
      <c r="P13" s="319"/>
      <c r="Q13" s="319"/>
      <c r="R13" s="319"/>
      <c r="S13" s="321" t="s">
        <v>71</v>
      </c>
      <c r="T13" s="321" t="s">
        <v>72</v>
      </c>
      <c r="U13" s="321" t="s">
        <v>76</v>
      </c>
      <c r="V13" s="322" t="s">
        <v>400</v>
      </c>
      <c r="W13" s="322"/>
      <c r="X13" s="322"/>
      <c r="Y13" s="322"/>
      <c r="Z13" s="322"/>
      <c r="AA13" s="322"/>
      <c r="AB13" s="322"/>
      <c r="AC13" s="322" t="s">
        <v>399</v>
      </c>
      <c r="AD13" s="319"/>
      <c r="AE13" s="319"/>
      <c r="AF13" s="319"/>
      <c r="AG13" s="319"/>
      <c r="AH13" s="319"/>
      <c r="AI13" s="319"/>
      <c r="AJ13" s="323"/>
      <c r="AN13" s="325"/>
    </row>
    <row r="14" spans="1:40" s="8" customFormat="1" ht="11.25">
      <c r="A14" s="833" t="s">
        <v>10</v>
      </c>
      <c r="B14" s="766" t="s">
        <v>678</v>
      </c>
      <c r="C14" s="797" t="s">
        <v>0</v>
      </c>
      <c r="D14" s="335" t="str">
        <f>IF(Analiza!G$83="","",Analiza!G$83)</f>
        <v>Faza oper.</v>
      </c>
      <c r="E14" s="335" t="str">
        <f>IF(Analiza!H$83="","",Analiza!H$83)</f>
        <v>Faza oper.</v>
      </c>
      <c r="F14" s="335" t="str">
        <f>IF(Analiza!I$83="","",Analiza!I$83)</f>
        <v>Faza oper.</v>
      </c>
      <c r="G14" s="335" t="str">
        <f>IF(Analiza!J$83="","",Analiza!J$83)</f>
        <v>Faza oper.</v>
      </c>
      <c r="H14" s="335" t="str">
        <f>IF(Analiza!K$83="","",Analiza!K$83)</f>
        <v>Faza oper.</v>
      </c>
      <c r="I14" s="335" t="str">
        <f>IF(Analiza!L$83="","",Analiza!L$83)</f>
        <v>Faza oper.</v>
      </c>
      <c r="J14" s="335" t="str">
        <f>IF(Analiza!M$83="","",Analiza!M$83)</f>
        <v>Faza oper.</v>
      </c>
      <c r="K14" s="335" t="str">
        <f>IF(Analiza!N$83="","",Analiza!N$83)</f>
        <v>Faza oper.</v>
      </c>
      <c r="L14" s="335" t="str">
        <f>IF(Analiza!O$83="","",Analiza!O$83)</f>
        <v>Faza oper.</v>
      </c>
      <c r="M14" s="335" t="str">
        <f>IF(Analiza!P$83="","",Analiza!P$83)</f>
        <v>Faza oper.</v>
      </c>
      <c r="N14" s="335" t="str">
        <f>IF(Analiza!Q$83="","",Analiza!Q$83)</f>
        <v>Faza oper.</v>
      </c>
      <c r="O14" s="335" t="str">
        <f>IF(Analiza!R$83="","",Analiza!R$83)</f>
        <v>Faza oper.</v>
      </c>
      <c r="P14" s="335" t="str">
        <f>IF(Analiza!S$83="","",Analiza!S$83)</f>
        <v>Faza oper.</v>
      </c>
      <c r="Q14" s="335" t="str">
        <f>IF(Analiza!T$83="","",Analiza!T$83)</f>
        <v>Faza oper.</v>
      </c>
      <c r="R14" s="335" t="str">
        <f>IF(Analiza!U$83="","",Analiza!U$83)</f>
        <v>Faza oper.</v>
      </c>
      <c r="S14" s="335" t="str">
        <f>IF(Analiza!V$83="","",Analiza!V$83)</f>
        <v>Faza oper.</v>
      </c>
      <c r="T14" s="335" t="str">
        <f>IF(Analiza!W$83="","",Analiza!W$83)</f>
        <v>Faza oper.</v>
      </c>
      <c r="U14" s="335" t="str">
        <f>IF(Analiza!X$83="","",Analiza!X$83)</f>
        <v>Faza oper.</v>
      </c>
      <c r="V14" s="335" t="str">
        <f>IF(Analiza!Y$83="","",Analiza!Y$83)</f>
        <v>Faza oper.</v>
      </c>
      <c r="W14" s="335" t="str">
        <f>IF(Analiza!Z$83="","",Analiza!Z$83)</f>
        <v>Faza oper.</v>
      </c>
      <c r="X14" s="335" t="str">
        <f>IF(Analiza!AA$83="","",Analiza!AA$83)</f>
        <v>Faza oper.</v>
      </c>
      <c r="Y14" s="335" t="str">
        <f>IF(Analiza!AB$83="","",Analiza!AB$83)</f>
        <v>Faza oper.</v>
      </c>
      <c r="Z14" s="335" t="str">
        <f>IF(Analiza!AC$83="","",Analiza!AC$83)</f>
        <v>Faza oper.</v>
      </c>
      <c r="AA14" s="335" t="str">
        <f>IF(Analiza!AD$83="","",Analiza!AD$83)</f>
        <v>Faza oper.</v>
      </c>
      <c r="AB14" s="335" t="str">
        <f>IF(Analiza!AE$83="","",Analiza!AE$83)</f>
        <v>Faza oper.</v>
      </c>
      <c r="AC14" s="335" t="str">
        <f>IF(Analiza!AF$83="","",Analiza!AF$83)</f>
        <v>Faza oper.</v>
      </c>
      <c r="AD14" s="335" t="str">
        <f>IF(Analiza!AG$83="","",Analiza!AG$83)</f>
        <v>Faza oper.</v>
      </c>
      <c r="AE14" s="335" t="str">
        <f>IF(Analiza!AH$83="","",Analiza!AH$83)</f>
        <v>Faza oper.</v>
      </c>
      <c r="AF14" s="335" t="str">
        <f>IF(Analiza!AI$83="","",Analiza!AI$83)</f>
        <v>Faza oper.</v>
      </c>
      <c r="AG14" s="335" t="str">
        <f>IF(Analiza!AJ$83="","",Analiza!AJ$83)</f>
        <v>Faza oper.</v>
      </c>
    </row>
    <row r="15" spans="1:40" s="8" customFormat="1" ht="11.25">
      <c r="A15" s="834"/>
      <c r="B15" s="767"/>
      <c r="C15" s="832"/>
      <c r="D15" s="12">
        <f>IF(Analiza!G$84="","",Analiza!G$84)</f>
        <v>2021</v>
      </c>
      <c r="E15" s="12">
        <f>IF(Analiza!H$84="","",Analiza!H$84)</f>
        <v>2022</v>
      </c>
      <c r="F15" s="12">
        <f>IF(Analiza!I$84="","",Analiza!I$84)</f>
        <v>2023</v>
      </c>
      <c r="G15" s="12">
        <f>IF(Analiza!J$84="","",Analiza!J$84)</f>
        <v>2024</v>
      </c>
      <c r="H15" s="12">
        <f>IF(Analiza!K$84="","",Analiza!K$84)</f>
        <v>2025</v>
      </c>
      <c r="I15" s="12">
        <f>IF(Analiza!L$84="","",Analiza!L$84)</f>
        <v>2026</v>
      </c>
      <c r="J15" s="12">
        <f>IF(Analiza!M$84="","",Analiza!M$84)</f>
        <v>2027</v>
      </c>
      <c r="K15" s="12">
        <f>IF(Analiza!N$84="","",Analiza!N$84)</f>
        <v>2028</v>
      </c>
      <c r="L15" s="12">
        <f>IF(Analiza!O$84="","",Analiza!O$84)</f>
        <v>2029</v>
      </c>
      <c r="M15" s="12">
        <f>IF(Analiza!P$84="","",Analiza!P$84)</f>
        <v>2030</v>
      </c>
      <c r="N15" s="12">
        <f>IF(Analiza!Q$84="","",Analiza!Q$84)</f>
        <v>2031</v>
      </c>
      <c r="O15" s="12">
        <f>IF(Analiza!R$84="","",Analiza!R$84)</f>
        <v>2032</v>
      </c>
      <c r="P15" s="12">
        <f>IF(Analiza!S$84="","",Analiza!S$84)</f>
        <v>2033</v>
      </c>
      <c r="Q15" s="12">
        <f>IF(Analiza!T$84="","",Analiza!T$84)</f>
        <v>2034</v>
      </c>
      <c r="R15" s="12">
        <f>IF(Analiza!U$84="","",Analiza!U$84)</f>
        <v>2035</v>
      </c>
      <c r="S15" s="12">
        <f>IF(Analiza!V$84="","",Analiza!V$84)</f>
        <v>2036</v>
      </c>
      <c r="T15" s="12">
        <f>IF(Analiza!W$84="","",Analiza!W$84)</f>
        <v>2037</v>
      </c>
      <c r="U15" s="12">
        <f>IF(Analiza!X$84="","",Analiza!X$84)</f>
        <v>2038</v>
      </c>
      <c r="V15" s="12">
        <f>IF(Analiza!Y$84="","",Analiza!Y$84)</f>
        <v>2039</v>
      </c>
      <c r="W15" s="12">
        <f>IF(Analiza!Z$84="","",Analiza!Z$84)</f>
        <v>2040</v>
      </c>
      <c r="X15" s="12">
        <f>IF(Analiza!AA$84="","",Analiza!AA$84)</f>
        <v>2041</v>
      </c>
      <c r="Y15" s="12">
        <f>IF(Analiza!AB$84="","",Analiza!AB$84)</f>
        <v>2042</v>
      </c>
      <c r="Z15" s="12">
        <f>IF(Analiza!AC$84="","",Analiza!AC$84)</f>
        <v>2043</v>
      </c>
      <c r="AA15" s="12">
        <f>IF(Analiza!AD$84="","",Analiza!AD$84)</f>
        <v>2044</v>
      </c>
      <c r="AB15" s="12">
        <f>IF(Analiza!AE$84="","",Analiza!AE$84)</f>
        <v>2045</v>
      </c>
      <c r="AC15" s="12">
        <f>IF(Analiza!AF$84="","",Analiza!AF$84)</f>
        <v>2046</v>
      </c>
      <c r="AD15" s="12">
        <f>IF(Analiza!AG$84="","",Analiza!AG$84)</f>
        <v>2047</v>
      </c>
      <c r="AE15" s="12">
        <f>IF(Analiza!AH$84="","",Analiza!AH$84)</f>
        <v>2048</v>
      </c>
      <c r="AF15" s="12">
        <f>IF(Analiza!AI$84="","",Analiza!AI$84)</f>
        <v>2049</v>
      </c>
      <c r="AG15" s="12">
        <f>IF(Analiza!AJ$84="","",Analiza!AJ$84)</f>
        <v>2050</v>
      </c>
    </row>
    <row r="16" spans="1:40" s="61" customFormat="1" ht="11.25">
      <c r="A16" s="71">
        <v>1</v>
      </c>
      <c r="B16" s="154" t="s">
        <v>682</v>
      </c>
      <c r="C16" s="73" t="s">
        <v>1</v>
      </c>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row>
    <row r="17" spans="1:40" s="61" customFormat="1" ht="11.25">
      <c r="A17" s="75">
        <v>2</v>
      </c>
      <c r="B17" s="99" t="s">
        <v>683</v>
      </c>
      <c r="C17" s="77" t="s">
        <v>1</v>
      </c>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row>
    <row r="18" spans="1:40" s="61" customFormat="1" ht="11.25">
      <c r="A18" s="75">
        <v>3</v>
      </c>
      <c r="B18" s="99" t="s">
        <v>684</v>
      </c>
      <c r="C18" s="77" t="s">
        <v>1</v>
      </c>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row>
    <row r="19" spans="1:40" s="61" customFormat="1" ht="11.25">
      <c r="A19" s="110">
        <v>4</v>
      </c>
      <c r="B19" s="157" t="s">
        <v>685</v>
      </c>
      <c r="C19" s="111" t="s">
        <v>1</v>
      </c>
      <c r="D19" s="436"/>
      <c r="E19" s="436"/>
      <c r="F19" s="436"/>
      <c r="G19" s="436"/>
      <c r="H19" s="436"/>
      <c r="I19" s="436"/>
      <c r="J19" s="436"/>
      <c r="K19" s="436"/>
      <c r="L19" s="436"/>
      <c r="M19" s="436"/>
      <c r="N19" s="436"/>
      <c r="O19" s="436"/>
      <c r="P19" s="436"/>
      <c r="Q19" s="436"/>
      <c r="R19" s="436"/>
      <c r="S19" s="436"/>
      <c r="T19" s="436"/>
      <c r="U19" s="436"/>
      <c r="V19" s="436"/>
      <c r="W19" s="436"/>
      <c r="X19" s="436"/>
      <c r="Y19" s="436"/>
      <c r="Z19" s="436"/>
      <c r="AA19" s="436"/>
      <c r="AB19" s="436"/>
      <c r="AC19" s="436"/>
      <c r="AD19" s="436"/>
      <c r="AE19" s="436"/>
      <c r="AF19" s="436"/>
      <c r="AG19" s="436"/>
    </row>
    <row r="20" spans="1:40" s="61" customFormat="1" ht="11.25">
      <c r="A20" s="71">
        <v>5</v>
      </c>
      <c r="B20" s="154" t="s">
        <v>679</v>
      </c>
      <c r="C20" s="73" t="s">
        <v>1</v>
      </c>
      <c r="D20" s="74">
        <f>IF(D15="","",SUM(D16)-SUM(D17:D19))</f>
        <v>0</v>
      </c>
      <c r="E20" s="74">
        <f t="shared" ref="E20:AG20" si="0">IF(E15="","",SUM(E16)-SUM(E17:E19))</f>
        <v>0</v>
      </c>
      <c r="F20" s="74">
        <f t="shared" si="0"/>
        <v>0</v>
      </c>
      <c r="G20" s="74">
        <f t="shared" si="0"/>
        <v>0</v>
      </c>
      <c r="H20" s="74">
        <f t="shared" si="0"/>
        <v>0</v>
      </c>
      <c r="I20" s="74">
        <f t="shared" si="0"/>
        <v>0</v>
      </c>
      <c r="J20" s="74">
        <f t="shared" si="0"/>
        <v>0</v>
      </c>
      <c r="K20" s="74">
        <f t="shared" si="0"/>
        <v>0</v>
      </c>
      <c r="L20" s="74">
        <f t="shared" si="0"/>
        <v>0</v>
      </c>
      <c r="M20" s="74">
        <f t="shared" si="0"/>
        <v>0</v>
      </c>
      <c r="N20" s="74">
        <f t="shared" si="0"/>
        <v>0</v>
      </c>
      <c r="O20" s="74">
        <f t="shared" si="0"/>
        <v>0</v>
      </c>
      <c r="P20" s="74">
        <f t="shared" si="0"/>
        <v>0</v>
      </c>
      <c r="Q20" s="74">
        <f t="shared" si="0"/>
        <v>0</v>
      </c>
      <c r="R20" s="74">
        <f t="shared" si="0"/>
        <v>0</v>
      </c>
      <c r="S20" s="74">
        <f t="shared" si="0"/>
        <v>0</v>
      </c>
      <c r="T20" s="74">
        <f t="shared" si="0"/>
        <v>0</v>
      </c>
      <c r="U20" s="74">
        <f t="shared" si="0"/>
        <v>0</v>
      </c>
      <c r="V20" s="74">
        <f t="shared" si="0"/>
        <v>0</v>
      </c>
      <c r="W20" s="74">
        <f t="shared" si="0"/>
        <v>0</v>
      </c>
      <c r="X20" s="74">
        <f t="shared" si="0"/>
        <v>0</v>
      </c>
      <c r="Y20" s="74">
        <f t="shared" si="0"/>
        <v>0</v>
      </c>
      <c r="Z20" s="74">
        <f t="shared" si="0"/>
        <v>0</v>
      </c>
      <c r="AA20" s="74">
        <f t="shared" si="0"/>
        <v>0</v>
      </c>
      <c r="AB20" s="74">
        <f t="shared" si="0"/>
        <v>0</v>
      </c>
      <c r="AC20" s="74">
        <f t="shared" si="0"/>
        <v>0</v>
      </c>
      <c r="AD20" s="74">
        <f t="shared" si="0"/>
        <v>0</v>
      </c>
      <c r="AE20" s="74">
        <f t="shared" si="0"/>
        <v>0</v>
      </c>
      <c r="AF20" s="74">
        <f t="shared" si="0"/>
        <v>0</v>
      </c>
      <c r="AG20" s="74">
        <f t="shared" si="0"/>
        <v>0</v>
      </c>
    </row>
    <row r="21" spans="1:40" s="61" customFormat="1" ht="11.25">
      <c r="A21" s="71">
        <v>6</v>
      </c>
      <c r="B21" s="154" t="s">
        <v>680</v>
      </c>
      <c r="C21" s="73"/>
      <c r="D21" s="72">
        <v>0</v>
      </c>
      <c r="E21" s="72">
        <f>IF(E15="","",D21+1)</f>
        <v>1</v>
      </c>
      <c r="F21" s="72">
        <f t="shared" ref="F21:AG21" si="1">IF(F15="","",E21+1)</f>
        <v>2</v>
      </c>
      <c r="G21" s="72">
        <f t="shared" si="1"/>
        <v>3</v>
      </c>
      <c r="H21" s="72">
        <f t="shared" si="1"/>
        <v>4</v>
      </c>
      <c r="I21" s="72">
        <f t="shared" si="1"/>
        <v>5</v>
      </c>
      <c r="J21" s="72">
        <f t="shared" si="1"/>
        <v>6</v>
      </c>
      <c r="K21" s="72">
        <f t="shared" si="1"/>
        <v>7</v>
      </c>
      <c r="L21" s="72">
        <f t="shared" si="1"/>
        <v>8</v>
      </c>
      <c r="M21" s="72">
        <f t="shared" si="1"/>
        <v>9</v>
      </c>
      <c r="N21" s="72">
        <f t="shared" si="1"/>
        <v>10</v>
      </c>
      <c r="O21" s="72">
        <f t="shared" si="1"/>
        <v>11</v>
      </c>
      <c r="P21" s="72">
        <f t="shared" si="1"/>
        <v>12</v>
      </c>
      <c r="Q21" s="72">
        <f t="shared" si="1"/>
        <v>13</v>
      </c>
      <c r="R21" s="72">
        <f t="shared" si="1"/>
        <v>14</v>
      </c>
      <c r="S21" s="72">
        <f t="shared" si="1"/>
        <v>15</v>
      </c>
      <c r="T21" s="72">
        <f t="shared" si="1"/>
        <v>16</v>
      </c>
      <c r="U21" s="72">
        <f t="shared" si="1"/>
        <v>17</v>
      </c>
      <c r="V21" s="72">
        <f t="shared" si="1"/>
        <v>18</v>
      </c>
      <c r="W21" s="72">
        <f t="shared" si="1"/>
        <v>19</v>
      </c>
      <c r="X21" s="72">
        <f t="shared" si="1"/>
        <v>20</v>
      </c>
      <c r="Y21" s="72">
        <f t="shared" si="1"/>
        <v>21</v>
      </c>
      <c r="Z21" s="72">
        <f t="shared" si="1"/>
        <v>22</v>
      </c>
      <c r="AA21" s="72">
        <f t="shared" si="1"/>
        <v>23</v>
      </c>
      <c r="AB21" s="72">
        <f t="shared" si="1"/>
        <v>24</v>
      </c>
      <c r="AC21" s="72">
        <f t="shared" si="1"/>
        <v>25</v>
      </c>
      <c r="AD21" s="72">
        <f t="shared" si="1"/>
        <v>26</v>
      </c>
      <c r="AE21" s="72">
        <f t="shared" si="1"/>
        <v>27</v>
      </c>
      <c r="AF21" s="72">
        <f t="shared" si="1"/>
        <v>28</v>
      </c>
      <c r="AG21" s="72">
        <f t="shared" si="1"/>
        <v>29</v>
      </c>
    </row>
    <row r="22" spans="1:40" s="61" customFormat="1" ht="11.25">
      <c r="A22" s="110">
        <v>7</v>
      </c>
      <c r="B22" s="157" t="s">
        <v>44</v>
      </c>
      <c r="C22" s="111"/>
      <c r="D22" s="435">
        <f>IF(D21="","",(1/((1+$D$10)^D21)))</f>
        <v>1</v>
      </c>
      <c r="E22" s="435">
        <f>IF(E21="","",(1/((1+$D$10)^E21)))</f>
        <v>0.92064076597311728</v>
      </c>
      <c r="F22" s="435">
        <f t="shared" ref="F22:AG22" si="2">IF(F21="","",(1/((1+$D$10)^F21)))</f>
        <v>0.84757941997156805</v>
      </c>
      <c r="G22" s="435">
        <f t="shared" si="2"/>
        <v>0.78031616642567481</v>
      </c>
      <c r="H22" s="435">
        <f t="shared" si="2"/>
        <v>0.71839087315933969</v>
      </c>
      <c r="I22" s="435">
        <f t="shared" si="2"/>
        <v>0.66137992373351095</v>
      </c>
      <c r="J22" s="435">
        <f t="shared" si="2"/>
        <v>0.60889331958526138</v>
      </c>
      <c r="K22" s="435">
        <f t="shared" si="2"/>
        <v>0.56057201213888908</v>
      </c>
      <c r="L22" s="435">
        <f t="shared" si="2"/>
        <v>0.51608544663863842</v>
      </c>
      <c r="M22" s="435">
        <f t="shared" si="2"/>
        <v>0.47512930090097433</v>
      </c>
      <c r="N22" s="435">
        <f t="shared" si="2"/>
        <v>0.43742340351774472</v>
      </c>
      <c r="O22" s="435">
        <f t="shared" si="2"/>
        <v>0.40270981726914451</v>
      </c>
      <c r="P22" s="435">
        <f t="shared" si="2"/>
        <v>0.37075107463555923</v>
      </c>
      <c r="Q22" s="435">
        <f t="shared" si="2"/>
        <v>0.34132855333783763</v>
      </c>
      <c r="R22" s="435">
        <f t="shared" si="2"/>
        <v>0.31424098079344281</v>
      </c>
      <c r="S22" s="435">
        <f t="shared" si="2"/>
        <v>0.2893030572578188</v>
      </c>
      <c r="T22" s="435">
        <f t="shared" si="2"/>
        <v>0.26634418823220285</v>
      </c>
      <c r="U22" s="435">
        <f t="shared" si="2"/>
        <v>0.24520731746658336</v>
      </c>
      <c r="V22" s="435">
        <f t="shared" si="2"/>
        <v>0.22574785257464866</v>
      </c>
      <c r="W22" s="435">
        <f t="shared" si="2"/>
        <v>0.20783267591111085</v>
      </c>
      <c r="X22" s="435">
        <f t="shared" si="2"/>
        <v>0.19133923394504773</v>
      </c>
      <c r="Y22" s="435">
        <f t="shared" si="2"/>
        <v>0.17615469889987823</v>
      </c>
      <c r="Z22" s="435">
        <f t="shared" si="2"/>
        <v>0.16217519692494772</v>
      </c>
      <c r="AA22" s="435">
        <f t="shared" si="2"/>
        <v>0.14930509751882498</v>
      </c>
      <c r="AB22" s="435">
        <f t="shared" si="2"/>
        <v>0.13745635934342199</v>
      </c>
      <c r="AC22" s="435">
        <f t="shared" si="2"/>
        <v>0.12654792795380407</v>
      </c>
      <c r="AD22" s="435">
        <f t="shared" si="2"/>
        <v>0.11650518132370104</v>
      </c>
      <c r="AE22" s="435">
        <f t="shared" si="2"/>
        <v>0.10725941937368903</v>
      </c>
      <c r="AF22" s="435">
        <f t="shared" si="2"/>
        <v>9.8747394010024886E-2</v>
      </c>
      <c r="AG22" s="435">
        <f t="shared" si="2"/>
        <v>9.0910876459238524E-2</v>
      </c>
    </row>
    <row r="23" spans="1:40" s="61" customFormat="1" ht="12" thickBot="1">
      <c r="A23" s="71">
        <v>8</v>
      </c>
      <c r="B23" s="154" t="s">
        <v>681</v>
      </c>
      <c r="C23" s="73" t="s">
        <v>1</v>
      </c>
      <c r="D23" s="74">
        <f>IF(D21="","",ROUND(D20*D22,2))</f>
        <v>0</v>
      </c>
      <c r="E23" s="74">
        <f t="shared" ref="E23:AG23" si="3">IF(E21="","",ROUND(E20*E22,2))</f>
        <v>0</v>
      </c>
      <c r="F23" s="74">
        <f t="shared" si="3"/>
        <v>0</v>
      </c>
      <c r="G23" s="74">
        <f t="shared" si="3"/>
        <v>0</v>
      </c>
      <c r="H23" s="74">
        <f t="shared" si="3"/>
        <v>0</v>
      </c>
      <c r="I23" s="74">
        <f t="shared" si="3"/>
        <v>0</v>
      </c>
      <c r="J23" s="74">
        <f t="shared" si="3"/>
        <v>0</v>
      </c>
      <c r="K23" s="74">
        <f t="shared" si="3"/>
        <v>0</v>
      </c>
      <c r="L23" s="74">
        <f t="shared" si="3"/>
        <v>0</v>
      </c>
      <c r="M23" s="74">
        <f t="shared" si="3"/>
        <v>0</v>
      </c>
      <c r="N23" s="74">
        <f t="shared" si="3"/>
        <v>0</v>
      </c>
      <c r="O23" s="74">
        <f t="shared" si="3"/>
        <v>0</v>
      </c>
      <c r="P23" s="74">
        <f t="shared" si="3"/>
        <v>0</v>
      </c>
      <c r="Q23" s="74">
        <f t="shared" si="3"/>
        <v>0</v>
      </c>
      <c r="R23" s="74">
        <f t="shared" si="3"/>
        <v>0</v>
      </c>
      <c r="S23" s="74">
        <f t="shared" si="3"/>
        <v>0</v>
      </c>
      <c r="T23" s="74">
        <f t="shared" si="3"/>
        <v>0</v>
      </c>
      <c r="U23" s="74">
        <f t="shared" si="3"/>
        <v>0</v>
      </c>
      <c r="V23" s="74">
        <f t="shared" si="3"/>
        <v>0</v>
      </c>
      <c r="W23" s="74">
        <f t="shared" si="3"/>
        <v>0</v>
      </c>
      <c r="X23" s="74">
        <f t="shared" si="3"/>
        <v>0</v>
      </c>
      <c r="Y23" s="74">
        <f t="shared" si="3"/>
        <v>0</v>
      </c>
      <c r="Z23" s="74">
        <f t="shared" si="3"/>
        <v>0</v>
      </c>
      <c r="AA23" s="74">
        <f t="shared" si="3"/>
        <v>0</v>
      </c>
      <c r="AB23" s="74">
        <f t="shared" si="3"/>
        <v>0</v>
      </c>
      <c r="AC23" s="74">
        <f t="shared" si="3"/>
        <v>0</v>
      </c>
      <c r="AD23" s="74">
        <f t="shared" si="3"/>
        <v>0</v>
      </c>
      <c r="AE23" s="74">
        <f t="shared" si="3"/>
        <v>0</v>
      </c>
      <c r="AF23" s="74">
        <f t="shared" si="3"/>
        <v>0</v>
      </c>
      <c r="AG23" s="74">
        <f t="shared" si="3"/>
        <v>0</v>
      </c>
    </row>
    <row r="24" spans="1:40" s="430" customFormat="1" ht="12" thickBot="1">
      <c r="A24" s="438">
        <v>9</v>
      </c>
      <c r="B24" s="439" t="s">
        <v>690</v>
      </c>
      <c r="C24" s="440" t="s">
        <v>3</v>
      </c>
      <c r="D24" s="441">
        <f>IF(SUM(D23:AG23)&lt;0,0,SUM(D23:AG23))</f>
        <v>0</v>
      </c>
      <c r="E24" s="429"/>
      <c r="F24" s="429"/>
      <c r="G24" s="429"/>
      <c r="H24" s="429"/>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row>
    <row r="25" spans="1:40" s="324" customFormat="1" ht="18" customHeight="1">
      <c r="A25" s="450" t="s">
        <v>696</v>
      </c>
      <c r="B25" s="387" t="s">
        <v>688</v>
      </c>
      <c r="C25" s="437"/>
      <c r="D25" s="375"/>
      <c r="E25" s="319"/>
      <c r="F25" s="319"/>
      <c r="G25" s="320"/>
      <c r="H25" s="319"/>
      <c r="I25" s="319"/>
      <c r="J25" s="319"/>
      <c r="K25" s="319"/>
      <c r="L25" s="319"/>
      <c r="M25" s="319"/>
      <c r="N25" s="319"/>
      <c r="O25" s="319"/>
      <c r="P25" s="319"/>
      <c r="Q25" s="319"/>
      <c r="R25" s="319"/>
      <c r="S25" s="321" t="s">
        <v>71</v>
      </c>
      <c r="T25" s="321" t="s">
        <v>72</v>
      </c>
      <c r="U25" s="321" t="s">
        <v>76</v>
      </c>
      <c r="V25" s="322" t="s">
        <v>400</v>
      </c>
      <c r="W25" s="322"/>
      <c r="X25" s="322"/>
      <c r="Y25" s="322"/>
      <c r="Z25" s="322"/>
      <c r="AA25" s="322"/>
      <c r="AB25" s="322"/>
      <c r="AC25" s="322" t="s">
        <v>399</v>
      </c>
      <c r="AD25" s="319"/>
      <c r="AE25" s="319"/>
      <c r="AF25" s="319"/>
      <c r="AG25" s="319"/>
      <c r="AH25" s="319"/>
      <c r="AI25" s="319"/>
      <c r="AJ25" s="323"/>
      <c r="AN25" s="325"/>
    </row>
    <row r="26" spans="1:40" s="430" customFormat="1" ht="11.25">
      <c r="A26" s="426">
        <v>1</v>
      </c>
      <c r="B26" s="427" t="s">
        <v>689</v>
      </c>
      <c r="C26" s="428" t="s">
        <v>3</v>
      </c>
      <c r="D26" s="445">
        <f>IF(D12="",0,IF(D12-D24&lt;0,0,D12-D24))</f>
        <v>0</v>
      </c>
    </row>
    <row r="27" spans="1:40" s="434" customFormat="1" ht="11.25">
      <c r="A27" s="431">
        <v>2</v>
      </c>
      <c r="B27" s="432" t="s">
        <v>691</v>
      </c>
      <c r="C27" s="433" t="s">
        <v>4</v>
      </c>
      <c r="D27" s="446">
        <f>IF(D12="",0,ROUNDDOWN(D26/D12,4))</f>
        <v>0</v>
      </c>
    </row>
    <row r="28" spans="1:40" s="434" customFormat="1" ht="11.25">
      <c r="A28" s="442">
        <v>3</v>
      </c>
      <c r="B28" s="443" t="s">
        <v>697</v>
      </c>
      <c r="C28" s="444" t="s">
        <v>4</v>
      </c>
      <c r="D28" s="447">
        <f>D11</f>
        <v>0</v>
      </c>
    </row>
    <row r="29" spans="1:40" s="434" customFormat="1" ht="12" thickBot="1">
      <c r="A29" s="452">
        <v>4</v>
      </c>
      <c r="B29" s="453" t="s">
        <v>692</v>
      </c>
      <c r="C29" s="454" t="s">
        <v>4</v>
      </c>
      <c r="D29" s="455">
        <f>MIN(D27:D28)</f>
        <v>0</v>
      </c>
    </row>
    <row r="30" spans="1:40" s="434" customFormat="1" ht="12" thickBot="1">
      <c r="A30" s="448">
        <v>5</v>
      </c>
      <c r="B30" s="449" t="s">
        <v>693</v>
      </c>
      <c r="C30" s="440" t="s">
        <v>3</v>
      </c>
      <c r="D30" s="441">
        <f>D12*D29</f>
        <v>0</v>
      </c>
    </row>
  </sheetData>
  <mergeCells count="3">
    <mergeCell ref="A14:A15"/>
    <mergeCell ref="B14:B15"/>
    <mergeCell ref="C14:C15"/>
  </mergeCells>
  <conditionalFormatting sqref="E12">
    <cfRule type="cellIs" dxfId="1" priority="3" stopIfTrue="1" operator="notEqual">
      <formula>""</formula>
    </cfRule>
  </conditionalFormatting>
  <conditionalFormatting sqref="AH14:AM14">
    <cfRule type="cellIs" dxfId="0" priority="1" stopIfTrue="1" operator="equal">
      <formula>"Okres realiz."</formula>
    </cfRule>
  </conditionalFormatting>
  <dataValidations count="3">
    <dataValidation type="whole" operator="greaterThan" allowBlank="1" showInputMessage="1" showErrorMessage="1" errorTitle="Zła wartość!" error="Proszę wpisać wartość liczbową większą od zera" prompt="Proszę określić w złotych do dwóch miejsc po przecinku" sqref="D12" xr:uid="{00000000-0002-0000-0200-000000000000}">
      <formula1>0</formula1>
    </dataValidation>
    <dataValidation type="decimal" allowBlank="1" showInputMessage="1" showErrorMessage="1" errorTitle="Zła wartość!" error="Proszę wpisać wartość stopy referencyjnej w procentach" prompt="Proszę określić w %" sqref="D10" xr:uid="{00000000-0002-0000-0200-000001000000}">
      <formula1>0</formula1>
      <formula2>0.1</formula2>
    </dataValidation>
    <dataValidation type="decimal" allowBlank="1" showInputMessage="1" showErrorMessage="1" errorTitle="Zła wartość!" error="Proszę wpisać poziom dofinansowania w procentach (max. 85%)" prompt="Proszę określić w %" sqref="D11" xr:uid="{00000000-0002-0000-0200-000002000000}">
      <formula1>0</formula1>
      <formula2>0.85</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CF3941D8E4893458AC022C79CBB0044" ma:contentTypeVersion="11" ma:contentTypeDescription="Utwórz nowy dokument." ma:contentTypeScope="" ma:versionID="74f7e3f2f7c7ca3a5b444a78f8871e11">
  <xsd:schema xmlns:xsd="http://www.w3.org/2001/XMLSchema" xmlns:xs="http://www.w3.org/2001/XMLSchema" xmlns:p="http://schemas.microsoft.com/office/2006/metadata/properties" xmlns:ns3="82aae20d-f271-4357-8540-5dede6d08332" xmlns:ns4="021b4039-41f4-4472-b471-4f6633ce1fd3" targetNamespace="http://schemas.microsoft.com/office/2006/metadata/properties" ma:root="true" ma:fieldsID="d306fad3f43fe4c62007e18bcd479631" ns3:_="" ns4:_="">
    <xsd:import namespace="82aae20d-f271-4357-8540-5dede6d08332"/>
    <xsd:import namespace="021b4039-41f4-4472-b471-4f6633ce1fd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aae20d-f271-4357-8540-5dede6d08332" elementFormDefault="qualified">
    <xsd:import namespace="http://schemas.microsoft.com/office/2006/documentManagement/types"/>
    <xsd:import namespace="http://schemas.microsoft.com/office/infopath/2007/PartnerControls"/>
    <xsd:element name="SharedWithUsers" ma:index="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Udostępnione dla — szczegóły" ma:internalName="SharedWithDetails" ma:readOnly="true">
      <xsd:simpleType>
        <xsd:restriction base="dms:Note">
          <xsd:maxLength value="255"/>
        </xsd:restriction>
      </xsd:simpleType>
    </xsd:element>
    <xsd:element name="SharingHintHash" ma:index="10" nillable="true" ma:displayName="Skrót wskazówki dotyczącej udostępniani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1b4039-41f4-4472-b471-4f6633ce1fd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4DBF06-A0CB-4184-B8FF-47B34117F6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aae20d-f271-4357-8540-5dede6d08332"/>
    <ds:schemaRef ds:uri="021b4039-41f4-4472-b471-4f6633ce1f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928542-CA4D-4580-86A1-23CBA1F572CB}">
  <ds:schemaRefs>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http://purl.org/dc/elements/1.1/"/>
    <ds:schemaRef ds:uri="http://purl.org/dc/dcmitype/"/>
    <ds:schemaRef ds:uri="http://schemas.microsoft.com/office/2006/metadata/properties"/>
    <ds:schemaRef ds:uri="82aae20d-f271-4357-8540-5dede6d08332"/>
    <ds:schemaRef ds:uri="021b4039-41f4-4472-b471-4f6633ce1fd3"/>
    <ds:schemaRef ds:uri="http://purl.org/dc/terms/"/>
  </ds:schemaRefs>
</ds:datastoreItem>
</file>

<file path=customXml/itemProps3.xml><?xml version="1.0" encoding="utf-8"?>
<ds:datastoreItem xmlns:ds="http://schemas.openxmlformats.org/officeDocument/2006/customXml" ds:itemID="{ADC21B1C-D80C-49EF-B8FB-28BEFAC526FA}">
  <ds:schemaRefs>
    <ds:schemaRef ds:uri="http://schemas.microsoft.com/sharepoint/v3/contenttype/forms"/>
  </ds:schemaRefs>
</ds:datastoreItem>
</file>

<file path=docMetadata/LabelInfo.xml><?xml version="1.0" encoding="utf-8"?>
<clbl:labelList xmlns:clbl="http://schemas.microsoft.com/office/2020/mipLabelMetadata">
  <clbl:label id="{31089969-cde3-4c41-8519-37082a970183}" enabled="0" method="" siteId="{31089969-cde3-4c41-8519-37082a97018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6</vt:i4>
      </vt:variant>
    </vt:vector>
  </HeadingPairs>
  <TitlesOfParts>
    <vt:vector size="9" baseType="lpstr">
      <vt:lpstr>Dane</vt:lpstr>
      <vt:lpstr>Analiza</vt:lpstr>
      <vt:lpstr>Zysk operacyjny</vt:lpstr>
      <vt:lpstr>Działania</vt:lpstr>
      <vt:lpstr>Działania2</vt:lpstr>
      <vt:lpstr>Działania3</vt:lpstr>
      <vt:lpstr>Miara_rezultatu</vt:lpstr>
      <vt:lpstr>Analiza!Obszar_wydruku</vt:lpstr>
      <vt:lpstr>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Analiza ekonomiczno - finansowa</dc:title>
  <dc:creator>Artur Zarzeczny</dc:creator>
  <cp:lastModifiedBy>DW EFRR</cp:lastModifiedBy>
  <cp:lastPrinted>2025-02-10T07:49:50Z</cp:lastPrinted>
  <dcterms:created xsi:type="dcterms:W3CDTF">2007-04-25T13:25:36Z</dcterms:created>
  <dcterms:modified xsi:type="dcterms:W3CDTF">2026-05-19T11:54:06Z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0x010100ECF3941D8E4893458AC022C79CBB0044</vt:lpwstr>
  </property>
</Properties>
</file>